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usDAO Valuation" sheetId="1" r:id="rId4"/>
    <sheet state="visible" name="Competitors data backend" sheetId="2" r:id="rId5"/>
    <sheet state="visible" name="fusDAO Valuation Calculation (B" sheetId="3" r:id="rId6"/>
  </sheets>
  <definedNames/>
  <calcPr/>
  <extLst>
    <ext uri="GoogleSheetsCustomDataVersion2">
      <go:sheetsCustomData xmlns:go="http://customooxmlschemas.google.com/" r:id="rId7" roundtripDataChecksum="DqDnL9JrQFUvze3eTaU7xbsBa++VGn2fD3J9dDGKu9U="/>
    </ext>
  </extLst>
</workbook>
</file>

<file path=xl/sharedStrings.xml><?xml version="1.0" encoding="utf-8"?>
<sst xmlns="http://schemas.openxmlformats.org/spreadsheetml/2006/main" count="533" uniqueCount="250">
  <si>
    <t>Advanced Analysis -&gt;</t>
  </si>
  <si>
    <t>Advanced Analysis</t>
  </si>
  <si>
    <t>Inputs</t>
  </si>
  <si>
    <t>Competitor Comparison</t>
  </si>
  <si>
    <t>TVL at start</t>
  </si>
  <si>
    <t>Input for extrapolated perpetual growth</t>
  </si>
  <si>
    <t>TVL end of year 4</t>
  </si>
  <si>
    <t>Fade Factor</t>
  </si>
  <si>
    <t>TVL Growth rate after 4 years</t>
  </si>
  <si>
    <t>$USUAL FDV/TVL</t>
  </si>
  <si>
    <t>*$USUAL FDV/TVL=1 is approximately equal to a PE of 20</t>
  </si>
  <si>
    <t>Competitor</t>
  </si>
  <si>
    <t>TVL</t>
  </si>
  <si>
    <t>Smoothed Growth last 4 years</t>
  </si>
  <si>
    <t>Extrapolated Perpetual Growth</t>
  </si>
  <si>
    <t>$USUAL* Fair Value (using TVL and growth)</t>
  </si>
  <si>
    <t>$USUAL* Fair Value Price (using TVL and growth)</t>
  </si>
  <si>
    <t>Expected multiple gain from seed to expected</t>
  </si>
  <si>
    <t>Implied PE (based on TVL at start)</t>
  </si>
  <si>
    <t>Seed Discount from Fair Value</t>
  </si>
  <si>
    <t>Simple Analysis</t>
  </si>
  <si>
    <t>Minimum 3 years operating</t>
  </si>
  <si>
    <t>USDT</t>
  </si>
  <si>
    <t>USDC</t>
  </si>
  <si>
    <t>Fair Value vs Seed Value Comparison</t>
  </si>
  <si>
    <t>DAI</t>
  </si>
  <si>
    <t>Here is the value of $USUAL* if you think Usual can achieves the goals set above:</t>
  </si>
  <si>
    <t>FRAX</t>
  </si>
  <si>
    <t>UST (TVL before collapse)</t>
  </si>
  <si>
    <t>$USUAL* Total Supply</t>
  </si>
  <si>
    <t>$USUAL* Fair Value</t>
  </si>
  <si>
    <t>$USUAL* Expected Price</t>
  </si>
  <si>
    <t>$USUAL* Seed Value</t>
  </si>
  <si>
    <t>$USUAL* seed price</t>
  </si>
  <si>
    <t>$USUAL* Price by Year</t>
  </si>
  <si>
    <t>Here is the value of $USUAL* based on the assumptions set over the course of the next 4 years:</t>
  </si>
  <si>
    <t>How is $USUAL* Valued?</t>
  </si>
  <si>
    <t>Year</t>
  </si>
  <si>
    <t>$USUAL* Expected Fair Value Price</t>
  </si>
  <si>
    <t>EPT</t>
  </si>
  <si>
    <t>Implied PE</t>
  </si>
  <si>
    <t xml:space="preserve">$USUAL* earns 10% of all $USUAL as it is minted either from deposits or new collateral yield. The value of $USUAL* here is the present value of the sellable $USUAL all $USUAL* users will receive over the life of the protocol based on the inputs entered. </t>
  </si>
  <si>
    <t>For more info check out the fusDAO valuation guide</t>
  </si>
  <si>
    <t>Smoothed growth</t>
  </si>
  <si>
    <t>UST</t>
  </si>
  <si>
    <t>name</t>
  </si>
  <si>
    <t>open</t>
  </si>
  <si>
    <t>high</t>
  </si>
  <si>
    <t>low</t>
  </si>
  <si>
    <t>close</t>
  </si>
  <si>
    <t>volume</t>
  </si>
  <si>
    <t>marketCap</t>
  </si>
  <si>
    <t>timestamp</t>
  </si>
  <si>
    <t>########</t>
  </si>
  <si>
    <t>2020-11-23T00:00:00.000Z</t>
  </si>
  <si>
    <t>2020-11-30T00:00:00.000Z</t>
  </si>
  <si>
    <t>2020-12-07T00:00:00.000Z</t>
  </si>
  <si>
    <t>2020-12-14T00:00:00.000Z</t>
  </si>
  <si>
    <t>2020-12-21T00:00:00.000Z</t>
  </si>
  <si>
    <t>2020-12-28T00:00:00.000Z</t>
  </si>
  <si>
    <t>2021-01-04T00:00:00.000Z</t>
  </si>
  <si>
    <t>2021-01-11T00:00:00.000Z</t>
  </si>
  <si>
    <t>2021-01-18T00:00:00.000Z</t>
  </si>
  <si>
    <t>2021-01-25T00:00:00.000Z</t>
  </si>
  <si>
    <t>2021-02-01T00:00:00.000Z</t>
  </si>
  <si>
    <t>2021-02-08T00:00:00.000Z</t>
  </si>
  <si>
    <t>2021-02-15T00:00:00.000Z</t>
  </si>
  <si>
    <t>2021-02-22T00:00:00.000Z</t>
  </si>
  <si>
    <t>2021-03-01T00:00:00.000Z</t>
  </si>
  <si>
    <t>1,03E+09</t>
  </si>
  <si>
    <t>2021-03-08T00:00:00.000Z</t>
  </si>
  <si>
    <t>2021-03-15T00:00:00.000Z</t>
  </si>
  <si>
    <t>1.002.521</t>
  </si>
  <si>
    <t>2021-03-22T00:00:00.000Z</t>
  </si>
  <si>
    <t>2021-03-29T00:00:00.000Z</t>
  </si>
  <si>
    <t>2021-04-05T00:00:00.000Z</t>
  </si>
  <si>
    <t>2021-04-12T00:00:00.000Z</t>
  </si>
  <si>
    <t>2021-04-19T00:00:00.000Z</t>
  </si>
  <si>
    <t>2021-04-26T00:00:00.000Z</t>
  </si>
  <si>
    <t>2021-05-03T00:00:00.000Z</t>
  </si>
  <si>
    <t>2021-05-10T00:00:00.000Z</t>
  </si>
  <si>
    <t>2021-05-17T00:00:00.000Z</t>
  </si>
  <si>
    <t>2021-05-24T00:00:00.000Z</t>
  </si>
  <si>
    <t>2021-05-31T00:00:00.000Z</t>
  </si>
  <si>
    <t>2021-06-07T00:00:00.000Z</t>
  </si>
  <si>
    <t>2021-06-14T00:00:00.000Z</t>
  </si>
  <si>
    <t>2021-06-21T00:00:00.000Z</t>
  </si>
  <si>
    <t>2021-06-28T00:00:00.000Z</t>
  </si>
  <si>
    <t>2021-07-05T00:00:00.000Z</t>
  </si>
  <si>
    <t>2021-07-12T00:00:00.000Z</t>
  </si>
  <si>
    <t>2021-07-19T00:00:00.000Z</t>
  </si>
  <si>
    <t>2021-07-26T00:00:00.000Z</t>
  </si>
  <si>
    <t>3,47E+08</t>
  </si>
  <si>
    <t>2021-08-02T00:00:00.000Z</t>
  </si>
  <si>
    <t>2021-08-09T00:00:00.000Z</t>
  </si>
  <si>
    <t>2021-08-16T00:00:00.000Z</t>
  </si>
  <si>
    <t>2021-08-23T00:00:00.000Z</t>
  </si>
  <si>
    <t>2021-08-30T00:00:00.000Z</t>
  </si>
  <si>
    <t>2021-09-06T00:00:00.000Z</t>
  </si>
  <si>
    <t>2021-09-13T00:00:00.000Z</t>
  </si>
  <si>
    <t>2021-09-20T00:00:00.000Z</t>
  </si>
  <si>
    <t>2021-09-27T00:00:00.000Z</t>
  </si>
  <si>
    <t>2021-10-04T00:00:00.000Z</t>
  </si>
  <si>
    <t>2021-10-11T00:00:00.000Z</t>
  </si>
  <si>
    <t>2021-10-18T00:00:00.000Z</t>
  </si>
  <si>
    <t>2021-10-25T00:00:00.000Z</t>
  </si>
  <si>
    <t>2021-11-01T00:00:00.000Z</t>
  </si>
  <si>
    <t>2021-11-08T00:00:00.000Z</t>
  </si>
  <si>
    <t>2021-11-15T00:00:00.000Z</t>
  </si>
  <si>
    <t>2021-11-22T00:00:00.000Z</t>
  </si>
  <si>
    <t>2021-11-29T00:00:00.000Z</t>
  </si>
  <si>
    <t>2021-12-06T00:00:00.000Z</t>
  </si>
  <si>
    <t>2021-12-13T00:00:00.000Z</t>
  </si>
  <si>
    <t>2021-12-20T00:00:00.000Z</t>
  </si>
  <si>
    <t>2021-12-27T00:00:00.000Z</t>
  </si>
  <si>
    <t>2022-01-03T00:00:00.000Z</t>
  </si>
  <si>
    <t>2022-01-10T00:00:00.000Z</t>
  </si>
  <si>
    <t>2022-01-17T00:00:00.000Z</t>
  </si>
  <si>
    <t>2022-01-24T00:00:00.000Z</t>
  </si>
  <si>
    <t>2022-01-31T00:00:00.000Z</t>
  </si>
  <si>
    <t>2022-02-07T00:00:00.000Z</t>
  </si>
  <si>
    <t>2022-02-14T00:00:00.000Z</t>
  </si>
  <si>
    <t>2022-02-21T00:00:00.000Z</t>
  </si>
  <si>
    <t>2022-02-28T00:00:00.000Z</t>
  </si>
  <si>
    <t>2022-03-07T00:00:00.000Z</t>
  </si>
  <si>
    <t>2022-03-14T00:00:00.000Z</t>
  </si>
  <si>
    <t>2022-03-21T00:00:00.000Z</t>
  </si>
  <si>
    <t>2022-03-28T00:00:00.000Z</t>
  </si>
  <si>
    <t>2022-04-04T00:00:00.000Z</t>
  </si>
  <si>
    <t>2022-04-11T00:00:00.000Z</t>
  </si>
  <si>
    <t>2022-04-18T00:00:00.000Z</t>
  </si>
  <si>
    <t>2022-04-25T00:00:00.000Z</t>
  </si>
  <si>
    <t>2022-05-02T00:00:00.000Z</t>
  </si>
  <si>
    <t>2022-05-09T00:00:00.000Z</t>
  </si>
  <si>
    <t>2022-05-16T00:00:00.000Z</t>
  </si>
  <si>
    <t>2022-05-23T00:00:00.000Z</t>
  </si>
  <si>
    <t>2022-05-30T00:00:00.000Z</t>
  </si>
  <si>
    <t>2022-06-06T00:00:00.000Z</t>
  </si>
  <si>
    <t>2022-06-13T00:00:00.000Z</t>
  </si>
  <si>
    <t>2022-06-20T00:00:00.000Z</t>
  </si>
  <si>
    <t>2022-06-27T00:00:00.000Z</t>
  </si>
  <si>
    <t>2022-07-04T00:00:00.000Z</t>
  </si>
  <si>
    <t>2022-07-11T00:00:00.000Z</t>
  </si>
  <si>
    <t>2022-07-18T00:00:00.000Z</t>
  </si>
  <si>
    <t>2022-07-25T00:00:00.000Z</t>
  </si>
  <si>
    <t>2022-08-01T00:00:00.000Z</t>
  </si>
  <si>
    <t>2022-08-08T00:00:00.000Z</t>
  </si>
  <si>
    <t>2022-08-15T00:00:00.000Z</t>
  </si>
  <si>
    <t>2022-08-22T00:00:00.000Z</t>
  </si>
  <si>
    <t>2022-08-29T00:00:00.000Z</t>
  </si>
  <si>
    <t>2022-09-05T00:00:00.000Z</t>
  </si>
  <si>
    <t>2022-09-12T00:00:00.000Z</t>
  </si>
  <si>
    <t>2022-09-19T00:00:00.000Z</t>
  </si>
  <si>
    <t>2022-09-26T00:00:00.000Z</t>
  </si>
  <si>
    <t>2022-10-03T00:00:00.000Z</t>
  </si>
  <si>
    <t>2022-10-10T00:00:00.000Z</t>
  </si>
  <si>
    <t>3,73E+08</t>
  </si>
  <si>
    <t>2022-10-17T00:00:00.000Z</t>
  </si>
  <si>
    <t>2022-10-24T00:00:00.000Z</t>
  </si>
  <si>
    <t>2022-10-31T00:00:00.000Z</t>
  </si>
  <si>
    <t>2022-11-07T00:00:00.000Z</t>
  </si>
  <si>
    <t>2022-11-14T00:00:00.000Z</t>
  </si>
  <si>
    <t>2022-11-21T00:00:00.000Z</t>
  </si>
  <si>
    <t>2022-11-28T00:00:00.000Z</t>
  </si>
  <si>
    <t>2022-12-05T00:00:00.000Z</t>
  </si>
  <si>
    <t>2022-12-12T00:00:00.000Z</t>
  </si>
  <si>
    <t>2,06E+08</t>
  </si>
  <si>
    <t>2022-12-19T00:00:00.000Z</t>
  </si>
  <si>
    <t>2022-12-26T00:00:00.000Z</t>
  </si>
  <si>
    <t>2023-01-02T00:00:00.000Z</t>
  </si>
  <si>
    <t>2023-01-09T00:00:00.000Z</t>
  </si>
  <si>
    <t>2023-01-16T00:00:00.000Z</t>
  </si>
  <si>
    <t>2023-01-23T00:00:00.000Z</t>
  </si>
  <si>
    <t>2023-01-30T00:00:00.000Z</t>
  </si>
  <si>
    <t>2023-02-06T00:00:00.000Z</t>
  </si>
  <si>
    <t>2023-02-13T00:00:00.000Z</t>
  </si>
  <si>
    <t>2023-02-20T00:00:00.000Z</t>
  </si>
  <si>
    <t>2023-02-27T00:00:00.000Z</t>
  </si>
  <si>
    <t>2023-03-06T00:00:00.000Z</t>
  </si>
  <si>
    <t>2023-03-13T00:00:00.000Z</t>
  </si>
  <si>
    <t>2023-03-20T00:00:00.000Z</t>
  </si>
  <si>
    <t>2023-03-27T00:00:00.000Z</t>
  </si>
  <si>
    <t>2023-04-03T00:00:00.000Z</t>
  </si>
  <si>
    <t>2023-04-10T00:00:00.000Z</t>
  </si>
  <si>
    <t>2023-04-17T00:00:00.000Z</t>
  </si>
  <si>
    <t>2023-04-24T00:00:00.000Z</t>
  </si>
  <si>
    <t>2023-05-01T00:00:00.000Z</t>
  </si>
  <si>
    <t>2023-05-08T00:00:00.000Z</t>
  </si>
  <si>
    <t>2023-05-15T00:00:00.000Z</t>
  </si>
  <si>
    <t>2023-05-22T00:00:00.000Z</t>
  </si>
  <si>
    <t>2023-05-29T00:00:00.000Z</t>
  </si>
  <si>
    <t>2023-06-05T00:00:00.000Z</t>
  </si>
  <si>
    <t>2023-06-12T00:00:00.000Z</t>
  </si>
  <si>
    <t>2023-06-19T00:00:00.000Z</t>
  </si>
  <si>
    <t>2023-06-26T00:00:00.000Z</t>
  </si>
  <si>
    <t>2023-07-03T00:00:00.000Z</t>
  </si>
  <si>
    <t>2023-07-10T00:00:00.000Z</t>
  </si>
  <si>
    <t>2023-07-17T00:00:00.000Z</t>
  </si>
  <si>
    <t>2023-07-24T00:00:00.000Z</t>
  </si>
  <si>
    <t>2023-07-31T00:00:00.000Z</t>
  </si>
  <si>
    <t>2023-08-07T00:00:00.000Z</t>
  </si>
  <si>
    <t>2023-08-14T00:00:00.000Z</t>
  </si>
  <si>
    <t>2023-08-21T00:00:00.000Z</t>
  </si>
  <si>
    <t>2023-08-28T00:00:00.000Z</t>
  </si>
  <si>
    <t>2023-09-04T00:00:00.000Z</t>
  </si>
  <si>
    <t>2023-09-11T00:00:00.000Z</t>
  </si>
  <si>
    <t>2023-09-18T00:00:00.000Z</t>
  </si>
  <si>
    <t>2023-09-25T00:00:00.000Z</t>
  </si>
  <si>
    <t>2023-10-02T00:00:00.000Z</t>
  </si>
  <si>
    <t>2023-10-09T00:00:00.000Z</t>
  </si>
  <si>
    <t>2023-10-16T00:00:00.000Z</t>
  </si>
  <si>
    <t>2023-10-23T00:00:00.000Z</t>
  </si>
  <si>
    <t>2023-10-30T00:00:00.000Z</t>
  </si>
  <si>
    <t>2023-11-06T00:00:00.000Z</t>
  </si>
  <si>
    <t>2023-11-13T00:00:00.000Z</t>
  </si>
  <si>
    <t>2023-11-20T00:00:00.000Z</t>
  </si>
  <si>
    <t>2023-11-27T00:00:00.000Z</t>
  </si>
  <si>
    <t>2023-12-04T00:00:00.000Z</t>
  </si>
  <si>
    <t>2023-12-11T00:00:00.000Z</t>
  </si>
  <si>
    <t>2023-12-18T00:00:00.000Z</t>
  </si>
  <si>
    <t>2023-12-25T00:00:00.000Z</t>
  </si>
  <si>
    <t>2024-01-01T00:00:00.000Z</t>
  </si>
  <si>
    <t>2024-01-08T00:00:00.000Z</t>
  </si>
  <si>
    <t>2024-01-15T00:00:00.000Z</t>
  </si>
  <si>
    <t>Collateral Yield</t>
  </si>
  <si>
    <t>V0 TVL</t>
  </si>
  <si>
    <t>FDV/TVL</t>
  </si>
  <si>
    <t>fusDAO Cut</t>
  </si>
  <si>
    <t>usDAO PE</t>
  </si>
  <si>
    <t>*Assumes that the speculation built into usDAO PE can be used for fusDAO</t>
  </si>
  <si>
    <t>usDAO distribution period (yrs)</t>
  </si>
  <si>
    <t>Expected TVL by year</t>
  </si>
  <si>
    <t>Year (EOY)</t>
  </si>
  <si>
    <t>Expected TVL</t>
  </si>
  <si>
    <t>Realized Growth Rate</t>
  </si>
  <si>
    <t>N/A</t>
  </si>
  <si>
    <t>Growth rate</t>
  </si>
  <si>
    <t>Perpetual Growth Rate beyond 4 years</t>
  </si>
  <si>
    <t>fusDAO FDV Fair Value</t>
  </si>
  <si>
    <t>Calculations</t>
  </si>
  <si>
    <t>5 + beyond</t>
  </si>
  <si>
    <t>Value added (does not account for usDAO distribution period)</t>
  </si>
  <si>
    <t>Discounted value added (accounts for usDAO distribution period)</t>
  </si>
  <si>
    <t>fusDAO Expected Price</t>
  </si>
  <si>
    <t>fusDAO EPT</t>
  </si>
  <si>
    <t>fusDAO Implied PE</t>
  </si>
  <si>
    <t>Discount Rate</t>
  </si>
  <si>
    <t>TV G calculation</t>
  </si>
  <si>
    <t>years</t>
  </si>
  <si>
    <t>supply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</si>
</sst>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&quot;$&quot;#,##0.00"/>
    <numFmt numFmtId="166" formatCode="&quot;$&quot;#,##0.000"/>
  </numFmts>
  <fonts count="12">
    <font>
      <sz val="10.0"/>
      <color rgb="FF000000"/>
      <name val="Arial"/>
      <scheme val="minor"/>
    </font>
    <font>
      <color theme="1"/>
      <name val="Arial"/>
    </font>
    <font>
      <b/>
      <sz val="12.0"/>
      <color theme="1"/>
      <name val="Arial"/>
    </font>
    <font>
      <b/>
      <sz val="13.0"/>
      <color theme="1"/>
      <name val="Arial"/>
    </font>
    <font>
      <i/>
      <color theme="1"/>
      <name val="Arial"/>
    </font>
    <font/>
    <font>
      <b/>
      <color theme="1"/>
      <name val="Arial"/>
    </font>
    <font>
      <sz val="8.0"/>
      <color theme="1"/>
      <name val="Arial"/>
    </font>
    <font>
      <b/>
      <sz val="11.0"/>
      <color theme="1"/>
      <name val="Arial"/>
    </font>
    <font>
      <u/>
      <sz val="10.0"/>
      <color rgb="FF0000FF"/>
    </font>
    <font>
      <sz val="11.0"/>
      <color rgb="FF000000"/>
      <name val="Calibri"/>
    </font>
    <font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0" fillId="0" fontId="1" numFmtId="4" xfId="0" applyFont="1" applyNumberFormat="1"/>
    <xf borderId="0" fillId="0" fontId="2" numFmtId="0" xfId="0" applyAlignment="1" applyFont="1">
      <alignment shrinkToFit="0" textRotation="90" wrapText="0"/>
    </xf>
    <xf borderId="1" fillId="0" fontId="1" numFmtId="0" xfId="0" applyBorder="1" applyFont="1"/>
    <xf borderId="0" fillId="0" fontId="3" numFmtId="0" xfId="0" applyFont="1"/>
    <xf borderId="2" fillId="0" fontId="1" numFmtId="0" xfId="0" applyBorder="1" applyFont="1"/>
    <xf borderId="0" fillId="0" fontId="2" numFmtId="4" xfId="0" applyFont="1" applyNumberFormat="1"/>
    <xf borderId="3" fillId="0" fontId="1" numFmtId="0" xfId="0" applyBorder="1" applyFont="1"/>
    <xf borderId="3" fillId="0" fontId="1" numFmtId="3" xfId="0" applyBorder="1" applyFont="1" applyNumberFormat="1"/>
    <xf borderId="0" fillId="0" fontId="4" numFmtId="0" xfId="0" applyFont="1"/>
    <xf borderId="4" fillId="0" fontId="1" numFmtId="0" xfId="0" applyBorder="1" applyFont="1"/>
    <xf borderId="5" fillId="0" fontId="5" numFmtId="0" xfId="0" applyBorder="1" applyFont="1"/>
    <xf borderId="3" fillId="0" fontId="1" numFmtId="10" xfId="0" applyBorder="1" applyFont="1" applyNumberFormat="1"/>
    <xf borderId="0" fillId="0" fontId="6" numFmtId="0" xfId="0" applyFont="1"/>
    <xf borderId="3" fillId="0" fontId="1" numFmtId="2" xfId="0" applyBorder="1" applyFont="1" applyNumberFormat="1"/>
    <xf borderId="0" fillId="0" fontId="7" numFmtId="0" xfId="0" applyAlignment="1" applyFont="1">
      <alignment vertical="top"/>
    </xf>
    <xf borderId="0" fillId="0" fontId="1" numFmtId="0" xfId="0" applyAlignment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shrinkToFit="0" vertical="center" wrapText="1"/>
    </xf>
    <xf borderId="6" fillId="2" fontId="7" numFmtId="0" xfId="0" applyAlignment="1" applyBorder="1" applyFill="1" applyFont="1">
      <alignment horizontal="center" shrinkToFit="0" textRotation="90" wrapText="1"/>
    </xf>
    <xf borderId="3" fillId="2" fontId="1" numFmtId="0" xfId="0" applyBorder="1" applyFont="1"/>
    <xf borderId="3" fillId="0" fontId="1" numFmtId="164" xfId="0" applyBorder="1" applyFont="1" applyNumberFormat="1"/>
    <xf borderId="3" fillId="0" fontId="1" numFmtId="165" xfId="0" applyBorder="1" applyFont="1" applyNumberFormat="1"/>
    <xf borderId="3" fillId="0" fontId="1" numFmtId="4" xfId="0" applyBorder="1" applyFont="1" applyNumberFormat="1"/>
    <xf borderId="7" fillId="0" fontId="5" numFmtId="0" xfId="0" applyBorder="1" applyFont="1"/>
    <xf borderId="0" fillId="0" fontId="2" numFmtId="0" xfId="0" applyFont="1"/>
    <xf borderId="0" fillId="0" fontId="4" numFmtId="0" xfId="0" applyAlignment="1" applyFont="1">
      <alignment shrinkToFit="0" vertical="top" wrapText="1"/>
    </xf>
    <xf borderId="8" fillId="0" fontId="5" numFmtId="0" xfId="0" applyBorder="1" applyFont="1"/>
    <xf borderId="4" fillId="3" fontId="1" numFmtId="0" xfId="0" applyBorder="1" applyFill="1" applyFont="1"/>
    <xf borderId="3" fillId="3" fontId="1" numFmtId="164" xfId="0" applyBorder="1" applyFont="1" applyNumberFormat="1"/>
    <xf borderId="9" fillId="0" fontId="1" numFmtId="0" xfId="0" applyBorder="1" applyFont="1"/>
    <xf borderId="3" fillId="0" fontId="8" numFmtId="0" xfId="0" applyBorder="1" applyFont="1"/>
    <xf borderId="3" fillId="0" fontId="8" numFmtId="164" xfId="0" applyBorder="1" applyFont="1" applyNumberFormat="1"/>
    <xf borderId="0" fillId="0" fontId="1" numFmtId="9" xfId="0" applyFont="1" applyNumberFormat="1"/>
    <xf borderId="0" fillId="0" fontId="1" numFmtId="0" xfId="0" applyAlignment="1" applyFont="1">
      <alignment shrinkToFit="0" vertical="top" wrapText="1"/>
    </xf>
    <xf borderId="0" fillId="0" fontId="2" numFmtId="4" xfId="0" applyAlignment="1" applyFont="1" applyNumberFormat="1">
      <alignment shrinkToFit="0" wrapText="0"/>
    </xf>
    <xf borderId="3" fillId="0" fontId="1" numFmtId="0" xfId="0" applyAlignment="1" applyBorder="1" applyFont="1">
      <alignment shrinkToFit="0" wrapText="1"/>
    </xf>
    <xf borderId="3" fillId="0" fontId="1" numFmtId="4" xfId="0" applyAlignment="1" applyBorder="1" applyFont="1" applyNumberFormat="1">
      <alignment vertical="top"/>
    </xf>
    <xf borderId="10" fillId="0" fontId="1" numFmtId="0" xfId="0" applyAlignment="1" applyBorder="1" applyFont="1">
      <alignment shrinkToFit="0" vertical="top" wrapText="1"/>
    </xf>
    <xf borderId="11" fillId="0" fontId="5" numFmtId="0" xfId="0" applyBorder="1" applyFont="1"/>
    <xf borderId="1" fillId="0" fontId="1" numFmtId="0" xfId="0" applyAlignment="1" applyBorder="1" applyFont="1">
      <alignment shrinkToFit="0" vertical="top" wrapText="1"/>
    </xf>
    <xf borderId="3" fillId="0" fontId="1" numFmtId="0" xfId="0" applyAlignment="1" applyBorder="1" applyFont="1">
      <alignment horizontal="center" shrinkToFit="0" vertical="top" wrapText="1"/>
    </xf>
    <xf borderId="3" fillId="0" fontId="1" numFmtId="165" xfId="0" applyAlignment="1" applyBorder="1" applyFont="1" applyNumberFormat="1">
      <alignment horizontal="center" shrinkToFit="0" vertical="top" wrapText="0"/>
    </xf>
    <xf borderId="3" fillId="0" fontId="1" numFmtId="166" xfId="0" applyAlignment="1" applyBorder="1" applyFont="1" applyNumberFormat="1">
      <alignment horizontal="center" shrinkToFit="0" vertical="top" wrapText="0"/>
    </xf>
    <xf borderId="3" fillId="0" fontId="1" numFmtId="4" xfId="0" applyAlignment="1" applyBorder="1" applyFont="1" applyNumberFormat="1">
      <alignment horizontal="center"/>
    </xf>
    <xf borderId="1" fillId="0" fontId="5" numFmtId="0" xfId="0" applyBorder="1" applyFont="1"/>
    <xf borderId="12" fillId="0" fontId="5" numFmtId="0" xfId="0" applyBorder="1" applyFont="1"/>
    <xf borderId="3" fillId="0" fontId="1" numFmtId="0" xfId="0" applyAlignment="1" applyBorder="1" applyFont="1">
      <alignment horizontal="center"/>
    </xf>
    <xf borderId="13" fillId="0" fontId="5" numFmtId="0" xfId="0" applyBorder="1" applyFont="1"/>
    <xf borderId="14" fillId="0" fontId="5" numFmtId="0" xfId="0" applyBorder="1" applyFont="1"/>
    <xf borderId="0" fillId="0" fontId="9" numFmtId="0" xfId="0" applyFont="1"/>
    <xf borderId="0" fillId="0" fontId="1" numFmtId="10" xfId="0" applyFont="1" applyNumberFormat="1"/>
    <xf borderId="0" fillId="0" fontId="1" numFmtId="0" xfId="0" applyFont="1"/>
    <xf borderId="0" fillId="0" fontId="1" numFmtId="164" xfId="0" applyFont="1" applyNumberFormat="1"/>
    <xf borderId="0" fillId="0" fontId="10" numFmtId="0" xfId="0" applyAlignment="1" applyFont="1">
      <alignment shrinkToFit="0" vertical="bottom" wrapText="0"/>
    </xf>
    <xf borderId="0" fillId="0" fontId="10" numFmtId="0" xfId="0" applyAlignment="1" applyFont="1">
      <alignment horizontal="right" shrinkToFit="0" vertical="bottom" wrapText="0"/>
    </xf>
    <xf borderId="0" fillId="0" fontId="10" numFmtId="0" xfId="0" applyAlignment="1" applyFont="1">
      <alignment horizontal="center" shrinkToFit="0" vertical="bottom" wrapText="0"/>
    </xf>
    <xf borderId="0" fillId="0" fontId="1" numFmtId="4" xfId="0" applyAlignment="1" applyFont="1" applyNumberFormat="1">
      <alignment horizontal="center" vertical="center"/>
    </xf>
    <xf borderId="0" fillId="0" fontId="1" numFmtId="9" xfId="0" applyAlignment="1" applyFont="1" applyNumberFormat="1">
      <alignment horizontal="center" vertical="center"/>
    </xf>
    <xf borderId="3" fillId="0" fontId="6" numFmtId="0" xfId="0" applyAlignment="1" applyBorder="1" applyFont="1">
      <alignment horizontal="center" vertical="center"/>
    </xf>
    <xf borderId="3" fillId="4" fontId="1" numFmtId="10" xfId="0" applyAlignment="1" applyBorder="1" applyFill="1" applyFont="1" applyNumberFormat="1">
      <alignment horizontal="center" vertical="center"/>
    </xf>
    <xf borderId="3" fillId="4" fontId="1" numFmtId="3" xfId="0" applyAlignment="1" applyBorder="1" applyFont="1" applyNumberFormat="1">
      <alignment horizontal="center" vertical="center"/>
    </xf>
    <xf borderId="0" fillId="4" fontId="1" numFmtId="0" xfId="0" applyAlignment="1" applyFont="1">
      <alignment horizontal="center" vertical="center"/>
    </xf>
    <xf borderId="3" fillId="4" fontId="1" numFmtId="2" xfId="0" applyAlignment="1" applyBorder="1" applyFont="1" applyNumberFormat="1">
      <alignment horizontal="center" vertical="center"/>
    </xf>
    <xf borderId="3" fillId="4" fontId="1" numFmtId="9" xfId="0" applyAlignment="1" applyBorder="1" applyFont="1" applyNumberFormat="1">
      <alignment horizontal="center" vertical="center"/>
    </xf>
    <xf borderId="3" fillId="4" fontId="1" numFmtId="0" xfId="0" applyAlignment="1" applyBorder="1" applyFont="1">
      <alignment horizontal="center" vertical="center"/>
    </xf>
    <xf borderId="0" fillId="4" fontId="1" numFmtId="0" xfId="0" applyAlignment="1" applyFont="1">
      <alignment horizontal="left" vertical="center"/>
    </xf>
    <xf borderId="3" fillId="4" fontId="6" numFmtId="0" xfId="0" applyAlignment="1" applyBorder="1" applyFont="1">
      <alignment horizontal="center" vertical="center"/>
    </xf>
    <xf borderId="3" fillId="4" fontId="6" numFmtId="0" xfId="0" applyAlignment="1" applyBorder="1" applyFont="1">
      <alignment horizontal="center" shrinkToFit="0" vertical="center" wrapText="1"/>
    </xf>
    <xf borderId="3" fillId="0" fontId="6" numFmtId="0" xfId="0" applyAlignment="1" applyBorder="1" applyFont="1">
      <alignment horizontal="center" shrinkToFit="0" vertical="center" wrapText="1"/>
    </xf>
    <xf borderId="0" fillId="4" fontId="1" numFmtId="0" xfId="0" applyFont="1"/>
    <xf borderId="3" fillId="0" fontId="8" numFmtId="0" xfId="0" applyAlignment="1" applyBorder="1" applyFont="1">
      <alignment horizontal="center" vertical="center"/>
    </xf>
    <xf borderId="3" fillId="4" fontId="8" numFmtId="164" xfId="0" applyAlignment="1" applyBorder="1" applyFont="1" applyNumberFormat="1">
      <alignment horizontal="center" vertical="center"/>
    </xf>
    <xf borderId="0" fillId="4" fontId="11" numFmtId="0" xfId="0" applyAlignment="1" applyFont="1">
      <alignment horizontal="center" vertical="center"/>
    </xf>
    <xf borderId="0" fillId="0" fontId="11" numFmtId="0" xfId="0" applyFont="1"/>
    <xf borderId="0" fillId="0" fontId="6" numFmtId="0" xfId="0" applyAlignment="1" applyFont="1">
      <alignment horizontal="center" vertical="center"/>
    </xf>
    <xf borderId="0" fillId="4" fontId="6" numFmtId="0" xfId="0" applyAlignment="1" applyFont="1">
      <alignment horizontal="center" vertical="center"/>
    </xf>
    <xf borderId="0" fillId="0" fontId="1" numFmtId="166" xfId="0" applyAlignment="1" applyFont="1" applyNumberFormat="1">
      <alignment horizontal="center" vertical="center"/>
    </xf>
    <xf borderId="0" fillId="0" fontId="1" numFmtId="10" xfId="0" applyAlignment="1" applyFont="1" applyNumberFormat="1">
      <alignment horizontal="center" vertical="center"/>
    </xf>
    <xf borderId="0" fillId="0" fontId="1" numFmtId="3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usualmoney.notion.site/A-Guide-to-Valuing-fusDAO-Tokens-d6c4a2b9048b4fac9bf9fa12cb3b44eb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 outlineLevelCol="1"/>
  <cols>
    <col customWidth="1" min="1" max="1" width="20.25"/>
    <col customWidth="1" min="2" max="2" width="23.5"/>
    <col customWidth="1" min="3" max="3" width="14.75"/>
    <col customWidth="1" min="4" max="4" width="12.63"/>
    <col customWidth="1" min="5" max="5" width="4.25"/>
    <col customWidth="1" min="6" max="8" width="4.25" outlineLevel="1"/>
    <col customWidth="1" min="9" max="9" width="17.38" outlineLevel="1"/>
    <col customWidth="1" min="10" max="10" width="15.0" outlineLevel="1"/>
    <col customWidth="1" min="11" max="17" width="12.63" outlineLevel="1"/>
    <col customWidth="1" min="18" max="18" width="5.25" outlineLevel="1"/>
  </cols>
  <sheetData>
    <row r="1" ht="27.75" customHeight="1">
      <c r="B1" s="1"/>
      <c r="E1" s="2" t="s">
        <v>0</v>
      </c>
      <c r="F1" s="3"/>
    </row>
    <row r="2" ht="15.75" customHeight="1">
      <c r="B2" s="1"/>
      <c r="F2" s="3"/>
      <c r="G2" s="4" t="s">
        <v>1</v>
      </c>
    </row>
    <row r="3" ht="15.75" customHeight="1">
      <c r="B3" s="1"/>
      <c r="F3" s="3"/>
    </row>
    <row r="4" ht="15.75" customHeight="1">
      <c r="B4" s="1"/>
      <c r="F4" s="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ht="15.75" customHeight="1">
      <c r="B5" s="6" t="s">
        <v>2</v>
      </c>
      <c r="F5" s="3"/>
      <c r="H5" s="6" t="s">
        <v>3</v>
      </c>
    </row>
    <row r="6" ht="15.75" customHeight="1">
      <c r="B6" s="7" t="s">
        <v>4</v>
      </c>
      <c r="C6" s="8">
        <v>4.0E8</v>
      </c>
      <c r="F6" s="3"/>
      <c r="H6" s="9" t="s">
        <v>5</v>
      </c>
    </row>
    <row r="7" ht="15.75" customHeight="1">
      <c r="B7" s="7" t="s">
        <v>6</v>
      </c>
      <c r="C7" s="8">
        <v>5.0E9</v>
      </c>
      <c r="F7" s="3"/>
      <c r="H7" s="10" t="s">
        <v>7</v>
      </c>
      <c r="I7" s="11"/>
      <c r="J7" s="7">
        <v>20.0</v>
      </c>
    </row>
    <row r="8" ht="15.75" customHeight="1">
      <c r="B8" s="7" t="s">
        <v>8</v>
      </c>
      <c r="C8" s="12">
        <v>0.1</v>
      </c>
      <c r="F8" s="3"/>
      <c r="L8" s="13"/>
    </row>
    <row r="9" ht="15.75" customHeight="1">
      <c r="B9" s="7" t="s">
        <v>9</v>
      </c>
      <c r="C9" s="14">
        <v>1.0</v>
      </c>
      <c r="F9" s="3"/>
    </row>
    <row r="10" ht="15.75" customHeight="1">
      <c r="B10" s="15" t="s">
        <v>10</v>
      </c>
      <c r="E10" s="16"/>
      <c r="F10" s="17"/>
      <c r="G10" s="16"/>
      <c r="H10" s="18" t="s">
        <v>11</v>
      </c>
      <c r="I10" s="11"/>
      <c r="J10" s="19" t="s">
        <v>12</v>
      </c>
      <c r="K10" s="20" t="s">
        <v>13</v>
      </c>
      <c r="L10" s="20" t="s">
        <v>14</v>
      </c>
      <c r="M10" s="20" t="s">
        <v>15</v>
      </c>
      <c r="N10" s="20" t="s">
        <v>16</v>
      </c>
      <c r="O10" s="20" t="s">
        <v>17</v>
      </c>
      <c r="P10" s="20" t="s">
        <v>18</v>
      </c>
      <c r="Q10" s="20" t="s">
        <v>19</v>
      </c>
    </row>
    <row r="11" ht="15.75" customHeight="1">
      <c r="B11" s="4" t="s">
        <v>20</v>
      </c>
      <c r="F11" s="3"/>
      <c r="H11" s="21" t="s">
        <v>21</v>
      </c>
      <c r="I11" s="22" t="s">
        <v>22</v>
      </c>
      <c r="J11" s="7" t="str">
        <f>IFERROR(__xludf.DUMMYFUNCTION("IMPORTXML(""https://coinmarketcap.com/currencies/tether/"",""//*[@id='section-coin-stats']/div/dl/div[7]/div/dd"")"),"#REF!")</f>
        <v>#REF!</v>
      </c>
      <c r="K11" s="12" t="str">
        <f>'Competitors data backend'!F6</f>
        <v>#REF!</v>
      </c>
      <c r="L11" s="12" t="str">
        <f>'Competitors data backend'!G6</f>
        <v>#REF!</v>
      </c>
      <c r="M11" s="23" t="str">
        <f>'fusDAO Valuation Calculation (B'!B58</f>
        <v>#REF!</v>
      </c>
      <c r="N11" s="24" t="str">
        <f t="shared" ref="N11:N14" si="1">M11/$C$16</f>
        <v>#REF!</v>
      </c>
      <c r="O11" s="25" t="str">
        <f t="shared" ref="O11:O14" si="2">M11/$C$19-1</f>
        <v>#REF!</v>
      </c>
      <c r="P11" s="25" t="str">
        <f t="shared" ref="P11:P14" si="3">N11/$J$23</f>
        <v>#REF!</v>
      </c>
      <c r="Q11" s="12" t="str">
        <f t="shared" ref="Q11:Q14" si="4">(M11-$C$19)/M11</f>
        <v>#REF!</v>
      </c>
    </row>
    <row r="12" ht="15.75" customHeight="1">
      <c r="F12" s="3"/>
      <c r="H12" s="26"/>
      <c r="I12" s="22" t="s">
        <v>23</v>
      </c>
      <c r="J12" s="7" t="str">
        <f>IFERROR(__xludf.DUMMYFUNCTION("IMPORTXML(""https://coinmarketcap.com/currencies/usd-coin/"",""//*[@id='section-coin-stats']/div/dl/div[7]/div/dd"")"),"#REF!")</f>
        <v>#REF!</v>
      </c>
      <c r="K12" s="12" t="str">
        <f>'Competitors data backend'!F7</f>
        <v>#REF!</v>
      </c>
      <c r="L12" s="12" t="str">
        <f>'Competitors data backend'!G7</f>
        <v>#REF!</v>
      </c>
      <c r="M12" s="23" t="str">
        <f>'fusDAO Valuation Calculation (B'!B90</f>
        <v>#REF!</v>
      </c>
      <c r="N12" s="24" t="str">
        <f t="shared" si="1"/>
        <v>#REF!</v>
      </c>
      <c r="O12" s="25" t="str">
        <f t="shared" si="2"/>
        <v>#REF!</v>
      </c>
      <c r="P12" s="25" t="str">
        <f t="shared" si="3"/>
        <v>#REF!</v>
      </c>
      <c r="Q12" s="12" t="str">
        <f t="shared" si="4"/>
        <v>#REF!</v>
      </c>
    </row>
    <row r="13" ht="15.75" customHeight="1">
      <c r="B13" s="27" t="s">
        <v>24</v>
      </c>
      <c r="F13" s="3"/>
      <c r="H13" s="26"/>
      <c r="I13" s="22" t="s">
        <v>25</v>
      </c>
      <c r="J13" s="7" t="str">
        <f>IFERROR(__xludf.DUMMYFUNCTION("IMPORTXML(""https://coinmarketcap.com/currencies/multi-collateral-dai/"",""//*[@id='section-coin-stats']/div/dl/div[7]/div/dd"")"),"#REF!")</f>
        <v>#REF!</v>
      </c>
      <c r="K13" s="12" t="str">
        <f>'Competitors data backend'!F8</f>
        <v>#REF!</v>
      </c>
      <c r="L13" s="12" t="str">
        <f>'Competitors data backend'!G8</f>
        <v>#REF!</v>
      </c>
      <c r="M13" s="23" t="str">
        <f>'fusDAO Valuation Calculation (B'!B125</f>
        <v>#REF!</v>
      </c>
      <c r="N13" s="24" t="str">
        <f t="shared" si="1"/>
        <v>#REF!</v>
      </c>
      <c r="O13" s="25" t="str">
        <f t="shared" si="2"/>
        <v>#REF!</v>
      </c>
      <c r="P13" s="25" t="str">
        <f t="shared" si="3"/>
        <v>#REF!</v>
      </c>
      <c r="Q13" s="12" t="str">
        <f t="shared" si="4"/>
        <v>#REF!</v>
      </c>
    </row>
    <row r="14" ht="15.75" customHeight="1">
      <c r="B14" s="28" t="s">
        <v>26</v>
      </c>
      <c r="F14" s="3"/>
      <c r="H14" s="29"/>
      <c r="I14" s="22" t="s">
        <v>27</v>
      </c>
      <c r="J14" s="7" t="str">
        <f>IFERROR(__xludf.DUMMYFUNCTION("IMPORTXML(""https://coinmarketcap.com/currencies/frax/"",""//*[@id='section-coin-stats']/div/dl/div[7]/div/dd"")"),"#REF!")</f>
        <v>#REF!</v>
      </c>
      <c r="K14" s="12" t="str">
        <f>'Competitors data backend'!F9</f>
        <v>#REF!</v>
      </c>
      <c r="L14" s="12" t="str">
        <f>'Competitors data backend'!G9</f>
        <v>#REF!</v>
      </c>
      <c r="M14" s="23" t="str">
        <f>'fusDAO Valuation Calculation (B'!B159</f>
        <v>#REF!</v>
      </c>
      <c r="N14" s="24" t="str">
        <f t="shared" si="1"/>
        <v>#REF!</v>
      </c>
      <c r="O14" s="25" t="str">
        <f t="shared" si="2"/>
        <v>#REF!</v>
      </c>
      <c r="P14" s="25" t="str">
        <f t="shared" si="3"/>
        <v>#REF!</v>
      </c>
      <c r="Q14" s="12" t="str">
        <f t="shared" si="4"/>
        <v>#REF!</v>
      </c>
    </row>
    <row r="15" ht="15.75" customHeight="1">
      <c r="F15" s="3"/>
      <c r="H15" s="30" t="s">
        <v>28</v>
      </c>
      <c r="I15" s="11"/>
      <c r="J15" s="31">
        <f>'Competitors data backend'!G109</f>
        <v>18644841335</v>
      </c>
    </row>
    <row r="16" ht="15.75" customHeight="1">
      <c r="B16" s="7" t="s">
        <v>29</v>
      </c>
      <c r="C16" s="8">
        <v>3.6E8</v>
      </c>
      <c r="F16" s="3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</row>
    <row r="17" ht="15.75" customHeight="1">
      <c r="B17" s="33" t="s">
        <v>30</v>
      </c>
      <c r="C17" s="34">
        <f>'fusDAO Valuation Calculation (B'!B20</f>
        <v>709500728.7</v>
      </c>
      <c r="F17" s="3"/>
    </row>
    <row r="18" ht="15.75" customHeight="1">
      <c r="B18" s="7" t="s">
        <v>31</v>
      </c>
      <c r="C18" s="24">
        <f>C17/C16</f>
        <v>1.970835358</v>
      </c>
      <c r="F18" s="3"/>
    </row>
    <row r="19" ht="15.75" customHeight="1">
      <c r="B19" s="7" t="s">
        <v>32</v>
      </c>
      <c r="C19" s="23">
        <v>1.75E7</v>
      </c>
      <c r="F19" s="3"/>
    </row>
    <row r="20" ht="15.75" customHeight="1">
      <c r="A20" s="35"/>
      <c r="B20" s="7" t="s">
        <v>33</v>
      </c>
      <c r="C20" s="24">
        <f>C19/C16</f>
        <v>0.04861111111</v>
      </c>
      <c r="D20" s="36"/>
      <c r="F20" s="3"/>
      <c r="H20" s="37" t="s">
        <v>34</v>
      </c>
    </row>
    <row r="21" ht="15.75" customHeight="1">
      <c r="B21" s="38" t="s">
        <v>17</v>
      </c>
      <c r="C21" s="39">
        <f>C18/C20</f>
        <v>40.54289878</v>
      </c>
      <c r="F21" s="3"/>
      <c r="H21" s="28" t="s">
        <v>35</v>
      </c>
    </row>
    <row r="22" ht="15.75" customHeight="1">
      <c r="B22" s="13" t="s">
        <v>36</v>
      </c>
      <c r="D22" s="36"/>
      <c r="F22" s="3"/>
      <c r="H22" s="20" t="s">
        <v>37</v>
      </c>
      <c r="I22" s="20" t="s">
        <v>38</v>
      </c>
      <c r="J22" s="20" t="s">
        <v>39</v>
      </c>
      <c r="K22" s="20" t="s">
        <v>40</v>
      </c>
    </row>
    <row r="23" ht="15.75" customHeight="1">
      <c r="B23" s="40" t="s">
        <v>41</v>
      </c>
      <c r="C23" s="41"/>
      <c r="D23" s="42"/>
      <c r="F23" s="3"/>
      <c r="H23" s="43">
        <v>0.0</v>
      </c>
      <c r="I23" s="44">
        <f>'fusDAO Valuation Calculation (B'!B28</f>
        <v>1.970835358</v>
      </c>
      <c r="J23" s="45">
        <f>'fusDAO Valuation Calculation (B'!B29</f>
        <v>0.005555555556</v>
      </c>
      <c r="K23" s="46">
        <f t="shared" ref="K23:K27" si="5">I23/J23</f>
        <v>354.7503644</v>
      </c>
    </row>
    <row r="24" ht="15.75" customHeight="1">
      <c r="B24" s="47"/>
      <c r="C24" s="48"/>
      <c r="D24" s="42"/>
      <c r="F24" s="3"/>
      <c r="H24" s="43">
        <v>1.0</v>
      </c>
      <c r="I24" s="44">
        <f>'fusDAO Valuation Calculation (B'!C28</f>
        <v>2.413214165</v>
      </c>
      <c r="J24" s="45">
        <f>'fusDAO Valuation Calculation (B'!C29</f>
        <v>0.01023062003</v>
      </c>
      <c r="K24" s="46">
        <f t="shared" si="5"/>
        <v>235.8815163</v>
      </c>
    </row>
    <row r="25" ht="15.75" customHeight="1">
      <c r="B25" s="47"/>
      <c r="C25" s="48"/>
      <c r="D25" s="42"/>
      <c r="F25" s="3"/>
      <c r="H25" s="49">
        <v>2.0</v>
      </c>
      <c r="I25" s="44">
        <f>'fusDAO Valuation Calculation (B'!D28</f>
        <v>2.946320339</v>
      </c>
      <c r="J25" s="45">
        <f>'fusDAO Valuation Calculation (B'!D29</f>
        <v>0.01883980551</v>
      </c>
      <c r="K25" s="46">
        <f t="shared" si="5"/>
        <v>156.3880443</v>
      </c>
    </row>
    <row r="26" ht="15.75" customHeight="1">
      <c r="B26" s="47"/>
      <c r="C26" s="48"/>
      <c r="D26" s="36"/>
      <c r="F26" s="3"/>
      <c r="H26" s="49">
        <v>3.0</v>
      </c>
      <c r="I26" s="44">
        <f>'fusDAO Valuation Calculation (B'!E28</f>
        <v>3.581322852</v>
      </c>
      <c r="J26" s="45">
        <f>'fusDAO Valuation Calculation (B'!E29</f>
        <v>0.03469372048</v>
      </c>
      <c r="K26" s="46">
        <f t="shared" si="5"/>
        <v>103.2268319</v>
      </c>
    </row>
    <row r="27" ht="15.75" customHeight="1">
      <c r="B27" s="50"/>
      <c r="C27" s="51"/>
      <c r="F27" s="3"/>
      <c r="H27" s="49">
        <v>4.0</v>
      </c>
      <c r="I27" s="44">
        <f>'fusDAO Valuation Calculation (B'!F28</f>
        <v>4.323699882</v>
      </c>
      <c r="J27" s="45">
        <f>'fusDAO Valuation Calculation (B'!F29</f>
        <v>0.06944444444</v>
      </c>
      <c r="K27" s="46">
        <f t="shared" si="5"/>
        <v>62.2612783</v>
      </c>
    </row>
    <row r="28" ht="15.75" customHeight="1">
      <c r="B28" s="52" t="s">
        <v>42</v>
      </c>
      <c r="F28" s="3"/>
    </row>
    <row r="29" ht="15.75" customHeight="1">
      <c r="F29" s="3"/>
    </row>
    <row r="30" ht="15.75" customHeight="1">
      <c r="F30" s="3"/>
    </row>
    <row r="31" ht="15.75" customHeight="1">
      <c r="F31" s="3"/>
    </row>
    <row r="32" ht="15.75" customHeight="1">
      <c r="F32" s="3"/>
    </row>
    <row r="33" ht="15.75" customHeight="1">
      <c r="F33" s="3"/>
    </row>
    <row r="34" ht="15.75" customHeight="1">
      <c r="F34" s="3"/>
    </row>
    <row r="35" ht="15.75" customHeight="1">
      <c r="A35" s="53"/>
      <c r="F35" s="3"/>
    </row>
    <row r="36" ht="15.75" customHeight="1">
      <c r="F36" s="3"/>
    </row>
    <row r="37" ht="15.75" customHeight="1">
      <c r="F37" s="3"/>
    </row>
    <row r="38" ht="15.75" customHeight="1">
      <c r="F38" s="3"/>
    </row>
    <row r="39" ht="15.75" customHeight="1">
      <c r="F39" s="3"/>
    </row>
    <row r="40" ht="15.75" customHeight="1">
      <c r="F40" s="3"/>
    </row>
    <row r="41" ht="15.75" customHeight="1">
      <c r="F41" s="3"/>
    </row>
    <row r="42" ht="15.75" customHeight="1">
      <c r="F42" s="3"/>
    </row>
    <row r="43" ht="15.75" customHeight="1">
      <c r="F43" s="3"/>
    </row>
    <row r="44" ht="15.75" customHeight="1">
      <c r="F44" s="3"/>
    </row>
    <row r="45" ht="15.75" customHeight="1">
      <c r="F45" s="3"/>
    </row>
    <row r="46" ht="15.75" customHeight="1">
      <c r="F46" s="3"/>
    </row>
    <row r="47" ht="15.75" customHeight="1">
      <c r="F47" s="3"/>
    </row>
    <row r="48" ht="15.75" customHeight="1">
      <c r="F48" s="3"/>
    </row>
    <row r="49" ht="15.75" customHeight="1">
      <c r="F49" s="3"/>
    </row>
    <row r="50" ht="15.75" customHeight="1">
      <c r="F50" s="3"/>
    </row>
    <row r="51" ht="15.75" customHeight="1">
      <c r="F51" s="3"/>
    </row>
    <row r="52" ht="15.75" customHeight="1">
      <c r="F52" s="3"/>
    </row>
    <row r="53" ht="15.75" customHeight="1">
      <c r="F53" s="3"/>
    </row>
    <row r="54" ht="15.75" customHeight="1">
      <c r="F54" s="3"/>
    </row>
    <row r="55" ht="15.75" customHeight="1">
      <c r="F55" s="3"/>
    </row>
    <row r="56" ht="15.75" customHeight="1">
      <c r="F56" s="3"/>
    </row>
    <row r="57" ht="15.75" customHeight="1">
      <c r="F57" s="3"/>
    </row>
    <row r="58" ht="15.75" customHeight="1">
      <c r="F58" s="3"/>
    </row>
    <row r="59" ht="15.75" customHeight="1">
      <c r="F59" s="3"/>
    </row>
    <row r="60" ht="15.75" customHeight="1">
      <c r="F60" s="3"/>
    </row>
    <row r="61" ht="15.75" customHeight="1">
      <c r="F61" s="3"/>
    </row>
    <row r="62" ht="15.75" customHeight="1">
      <c r="F62" s="3"/>
    </row>
    <row r="63" ht="15.75" customHeight="1">
      <c r="F63" s="3"/>
    </row>
    <row r="64" ht="15.75" customHeight="1">
      <c r="F64" s="3"/>
    </row>
    <row r="65" ht="15.75" customHeight="1">
      <c r="F65" s="3"/>
    </row>
    <row r="66" ht="15.75" customHeight="1">
      <c r="F66" s="3"/>
    </row>
    <row r="67" ht="15.75" customHeight="1">
      <c r="F67" s="3"/>
    </row>
    <row r="68" ht="15.75" customHeight="1">
      <c r="F68" s="3"/>
    </row>
    <row r="69" ht="15.75" customHeight="1">
      <c r="F69" s="3"/>
    </row>
    <row r="70" ht="15.75" customHeight="1">
      <c r="F70" s="3"/>
    </row>
    <row r="71" ht="15.75" customHeight="1">
      <c r="F71" s="3"/>
    </row>
    <row r="72" ht="15.75" customHeight="1">
      <c r="F72" s="3"/>
    </row>
    <row r="73" ht="15.75" customHeight="1">
      <c r="F73" s="3"/>
    </row>
    <row r="74" ht="15.75" customHeight="1">
      <c r="F74" s="3"/>
    </row>
    <row r="75" ht="15.75" customHeight="1">
      <c r="F75" s="3"/>
    </row>
    <row r="76" ht="15.75" customHeight="1">
      <c r="F76" s="3"/>
    </row>
    <row r="77" ht="15.75" customHeight="1">
      <c r="F77" s="3"/>
    </row>
    <row r="78" ht="15.75" customHeight="1">
      <c r="F78" s="3"/>
    </row>
    <row r="79" ht="15.75" customHeight="1">
      <c r="F79" s="3"/>
    </row>
    <row r="80" ht="15.75" customHeight="1">
      <c r="F80" s="3"/>
    </row>
    <row r="81" ht="15.75" customHeight="1">
      <c r="F81" s="3"/>
    </row>
    <row r="82" ht="15.75" customHeight="1">
      <c r="F82" s="3"/>
    </row>
    <row r="83" ht="15.75" customHeight="1">
      <c r="F83" s="3"/>
    </row>
    <row r="84" ht="15.75" customHeight="1">
      <c r="F84" s="3"/>
    </row>
    <row r="85" ht="15.75" customHeight="1">
      <c r="F85" s="3"/>
    </row>
    <row r="86" ht="15.75" customHeight="1">
      <c r="F86" s="3"/>
    </row>
    <row r="87" ht="15.75" customHeight="1">
      <c r="F87" s="3"/>
    </row>
    <row r="88" ht="15.75" customHeight="1">
      <c r="F88" s="3"/>
    </row>
    <row r="89" ht="15.75" customHeight="1">
      <c r="F89" s="3"/>
    </row>
    <row r="90" ht="15.75" customHeight="1">
      <c r="F90" s="3"/>
    </row>
    <row r="91" ht="15.75" customHeight="1">
      <c r="F91" s="3"/>
    </row>
    <row r="92" ht="15.75" customHeight="1">
      <c r="F92" s="3"/>
    </row>
    <row r="93" ht="15.75" customHeight="1">
      <c r="F93" s="3"/>
    </row>
    <row r="94" ht="15.75" customHeight="1">
      <c r="F94" s="3"/>
    </row>
    <row r="95" ht="15.75" customHeight="1">
      <c r="F95" s="3"/>
    </row>
    <row r="96" ht="15.75" customHeight="1">
      <c r="F96" s="3"/>
    </row>
    <row r="97" ht="15.75" customHeight="1">
      <c r="F97" s="3"/>
    </row>
    <row r="98" ht="15.75" customHeight="1">
      <c r="F98" s="3"/>
    </row>
    <row r="99" ht="15.75" customHeight="1">
      <c r="F99" s="3"/>
    </row>
    <row r="100" ht="15.75" customHeight="1">
      <c r="F100" s="3"/>
    </row>
    <row r="101" ht="15.75" customHeight="1">
      <c r="F101" s="3"/>
    </row>
    <row r="102" ht="15.75" customHeight="1">
      <c r="F102" s="3"/>
    </row>
    <row r="103" ht="15.75" customHeight="1">
      <c r="F103" s="3"/>
    </row>
    <row r="104" ht="15.75" customHeight="1">
      <c r="F104" s="3"/>
    </row>
    <row r="105" ht="15.75" customHeight="1">
      <c r="F105" s="3"/>
    </row>
    <row r="106" ht="15.75" customHeight="1">
      <c r="F106" s="3"/>
    </row>
    <row r="107" ht="15.75" customHeight="1">
      <c r="F107" s="3"/>
    </row>
    <row r="108" ht="15.75" customHeight="1">
      <c r="F108" s="3"/>
    </row>
    <row r="109" ht="15.75" customHeight="1">
      <c r="F109" s="3"/>
    </row>
    <row r="110" ht="15.75" customHeight="1">
      <c r="F110" s="3"/>
    </row>
    <row r="111" ht="15.75" customHeight="1">
      <c r="F111" s="3"/>
    </row>
    <row r="112" ht="15.75" customHeight="1">
      <c r="F112" s="3"/>
    </row>
    <row r="113" ht="15.75" customHeight="1">
      <c r="F113" s="3"/>
    </row>
    <row r="114" ht="15.75" customHeight="1">
      <c r="F114" s="3"/>
    </row>
    <row r="115" ht="15.75" customHeight="1">
      <c r="F115" s="3"/>
    </row>
    <row r="116" ht="15.75" customHeight="1">
      <c r="F116" s="3"/>
    </row>
    <row r="117" ht="15.75" customHeight="1">
      <c r="F117" s="3"/>
    </row>
    <row r="118" ht="15.75" customHeight="1">
      <c r="F118" s="3"/>
    </row>
    <row r="119" ht="15.75" customHeight="1">
      <c r="F119" s="3"/>
    </row>
    <row r="120" ht="15.75" customHeight="1">
      <c r="F120" s="3"/>
    </row>
    <row r="121" ht="15.75" customHeight="1">
      <c r="F121" s="3"/>
    </row>
    <row r="122" ht="15.75" customHeight="1">
      <c r="F122" s="3"/>
    </row>
    <row r="123" ht="15.75" customHeight="1">
      <c r="F123" s="3"/>
    </row>
    <row r="124" ht="15.75" customHeight="1">
      <c r="F124" s="3"/>
    </row>
    <row r="125" ht="15.75" customHeight="1">
      <c r="F125" s="3"/>
    </row>
    <row r="126" ht="15.75" customHeight="1">
      <c r="F126" s="3"/>
    </row>
    <row r="127" ht="15.75" customHeight="1">
      <c r="F127" s="3"/>
    </row>
    <row r="128" ht="15.75" customHeight="1">
      <c r="F128" s="3"/>
    </row>
    <row r="129" ht="15.75" customHeight="1">
      <c r="F129" s="3"/>
    </row>
    <row r="130" ht="15.75" customHeight="1">
      <c r="F130" s="3"/>
    </row>
    <row r="131" ht="15.75" customHeight="1">
      <c r="F131" s="3"/>
    </row>
    <row r="132" ht="15.75" customHeight="1">
      <c r="F132" s="3"/>
    </row>
    <row r="133" ht="15.75" customHeight="1">
      <c r="F133" s="3"/>
    </row>
    <row r="134" ht="15.75" customHeight="1">
      <c r="F134" s="3"/>
    </row>
    <row r="135" ht="15.75" customHeight="1">
      <c r="F135" s="3"/>
    </row>
    <row r="136" ht="15.75" customHeight="1">
      <c r="F136" s="3"/>
    </row>
    <row r="137" ht="15.75" customHeight="1">
      <c r="F137" s="3"/>
    </row>
    <row r="138" ht="15.75" customHeight="1">
      <c r="F138" s="3"/>
    </row>
    <row r="139" ht="15.75" customHeight="1">
      <c r="F139" s="3"/>
    </row>
    <row r="140" ht="15.75" customHeight="1">
      <c r="F140" s="3"/>
    </row>
    <row r="141" ht="15.75" customHeight="1">
      <c r="F141" s="3"/>
    </row>
    <row r="142" ht="15.75" customHeight="1">
      <c r="F142" s="3"/>
    </row>
    <row r="143" ht="15.75" customHeight="1">
      <c r="F143" s="3"/>
    </row>
    <row r="144" ht="15.75" customHeight="1">
      <c r="F144" s="3"/>
    </row>
    <row r="145" ht="15.75" customHeight="1">
      <c r="F145" s="3"/>
    </row>
    <row r="146" ht="15.75" customHeight="1">
      <c r="F146" s="3"/>
    </row>
    <row r="147" ht="15.75" customHeight="1">
      <c r="F147" s="3"/>
    </row>
    <row r="148" ht="15.75" customHeight="1">
      <c r="F148" s="3"/>
    </row>
    <row r="149" ht="15.75" customHeight="1">
      <c r="F149" s="3"/>
    </row>
    <row r="150" ht="15.75" customHeight="1">
      <c r="F150" s="3"/>
    </row>
    <row r="151" ht="15.75" customHeight="1">
      <c r="F151" s="3"/>
    </row>
    <row r="152" ht="15.75" customHeight="1">
      <c r="F152" s="3"/>
    </row>
    <row r="153" ht="15.75" customHeight="1">
      <c r="F153" s="3"/>
    </row>
    <row r="154" ht="15.75" customHeight="1">
      <c r="F154" s="3"/>
    </row>
    <row r="155" ht="15.75" customHeight="1">
      <c r="F155" s="3"/>
    </row>
    <row r="156" ht="15.75" customHeight="1">
      <c r="F156" s="3"/>
    </row>
    <row r="157" ht="15.75" customHeight="1">
      <c r="F157" s="3"/>
    </row>
    <row r="158" ht="15.75" customHeight="1">
      <c r="F158" s="3"/>
    </row>
    <row r="159" ht="15.75" customHeight="1">
      <c r="F159" s="3"/>
    </row>
    <row r="160" ht="15.75" customHeight="1">
      <c r="F160" s="3"/>
    </row>
    <row r="161" ht="15.75" customHeight="1">
      <c r="F161" s="3"/>
    </row>
    <row r="162" ht="15.75" customHeight="1">
      <c r="F162" s="3"/>
    </row>
    <row r="163" ht="15.75" customHeight="1">
      <c r="F163" s="3"/>
    </row>
    <row r="164" ht="15.75" customHeight="1">
      <c r="F164" s="3"/>
    </row>
    <row r="165" ht="15.75" customHeight="1">
      <c r="F165" s="3"/>
    </row>
    <row r="166" ht="15.75" customHeight="1">
      <c r="F166" s="3"/>
    </row>
    <row r="167" ht="15.75" customHeight="1">
      <c r="F167" s="3"/>
    </row>
    <row r="168" ht="15.75" customHeight="1">
      <c r="F168" s="3"/>
    </row>
    <row r="169" ht="15.75" customHeight="1">
      <c r="F169" s="3"/>
    </row>
    <row r="170" ht="15.75" customHeight="1">
      <c r="F170" s="3"/>
    </row>
    <row r="171" ht="15.75" customHeight="1">
      <c r="F171" s="3"/>
    </row>
    <row r="172" ht="15.75" customHeight="1">
      <c r="F172" s="3"/>
    </row>
    <row r="173" ht="15.75" customHeight="1">
      <c r="F173" s="3"/>
    </row>
    <row r="174" ht="15.75" customHeight="1">
      <c r="F174" s="3"/>
    </row>
    <row r="175" ht="15.75" customHeight="1">
      <c r="F175" s="3"/>
    </row>
    <row r="176" ht="15.75" customHeight="1">
      <c r="F176" s="3"/>
    </row>
    <row r="177" ht="15.75" customHeight="1">
      <c r="F177" s="3"/>
    </row>
    <row r="178" ht="15.75" customHeight="1">
      <c r="F178" s="3"/>
    </row>
    <row r="179" ht="15.75" customHeight="1">
      <c r="F179" s="3"/>
    </row>
    <row r="180" ht="15.75" customHeight="1">
      <c r="F180" s="3"/>
    </row>
    <row r="181" ht="15.75" customHeight="1">
      <c r="F181" s="3"/>
    </row>
    <row r="182" ht="15.75" customHeight="1">
      <c r="F182" s="3"/>
    </row>
    <row r="183" ht="15.75" customHeight="1">
      <c r="F183" s="3"/>
    </row>
    <row r="184" ht="15.75" customHeight="1">
      <c r="F184" s="3"/>
    </row>
    <row r="185" ht="15.75" customHeight="1">
      <c r="F185" s="3"/>
    </row>
    <row r="186" ht="15.75" customHeight="1">
      <c r="F186" s="3"/>
    </row>
    <row r="187" ht="15.75" customHeight="1">
      <c r="F187" s="3"/>
    </row>
    <row r="188" ht="15.75" customHeight="1">
      <c r="F188" s="3"/>
    </row>
    <row r="189" ht="15.75" customHeight="1">
      <c r="F189" s="3"/>
    </row>
    <row r="190" ht="15.75" customHeight="1">
      <c r="F190" s="3"/>
    </row>
    <row r="191" ht="15.75" customHeight="1">
      <c r="F191" s="3"/>
    </row>
    <row r="192" ht="15.75" customHeight="1">
      <c r="F192" s="3"/>
    </row>
    <row r="193" ht="15.75" customHeight="1">
      <c r="F193" s="3"/>
    </row>
    <row r="194" ht="15.75" customHeight="1">
      <c r="F194" s="3"/>
    </row>
    <row r="195" ht="15.75" customHeight="1">
      <c r="F195" s="3"/>
    </row>
    <row r="196" ht="15.75" customHeight="1">
      <c r="F196" s="3"/>
    </row>
    <row r="197" ht="15.75" customHeight="1">
      <c r="F197" s="3"/>
    </row>
    <row r="198" ht="15.75" customHeight="1">
      <c r="F198" s="3"/>
    </row>
    <row r="199" ht="15.75" customHeight="1">
      <c r="F199" s="3"/>
    </row>
    <row r="200" ht="15.75" customHeight="1">
      <c r="F200" s="3"/>
    </row>
    <row r="201" ht="15.75" customHeight="1">
      <c r="F201" s="3"/>
    </row>
    <row r="202" ht="15.75" customHeight="1">
      <c r="F202" s="3"/>
    </row>
    <row r="203" ht="15.75" customHeight="1">
      <c r="F203" s="3"/>
    </row>
    <row r="204" ht="15.75" customHeight="1">
      <c r="F204" s="3"/>
    </row>
    <row r="205" ht="15.75" customHeight="1">
      <c r="F205" s="3"/>
    </row>
    <row r="206" ht="15.75" customHeight="1">
      <c r="F206" s="3"/>
    </row>
    <row r="207" ht="15.75" customHeight="1">
      <c r="F207" s="3"/>
    </row>
    <row r="208" ht="15.75" customHeight="1">
      <c r="F208" s="3"/>
    </row>
    <row r="209" ht="15.75" customHeight="1">
      <c r="F209" s="3"/>
    </row>
    <row r="210" ht="15.75" customHeight="1">
      <c r="F210" s="3"/>
    </row>
    <row r="211" ht="15.75" customHeight="1">
      <c r="F211" s="3"/>
    </row>
    <row r="212" ht="15.75" customHeight="1">
      <c r="F212" s="3"/>
    </row>
    <row r="213" ht="15.75" customHeight="1">
      <c r="F213" s="3"/>
    </row>
    <row r="214" ht="15.75" customHeight="1">
      <c r="F214" s="3"/>
    </row>
    <row r="215" ht="15.75" customHeight="1">
      <c r="F215" s="3"/>
    </row>
    <row r="216" ht="15.75" customHeight="1">
      <c r="F216" s="3"/>
    </row>
    <row r="217" ht="15.75" customHeight="1">
      <c r="F217" s="3"/>
    </row>
    <row r="218" ht="15.75" customHeight="1">
      <c r="F218" s="3"/>
    </row>
    <row r="219" ht="15.75" customHeight="1">
      <c r="F219" s="3"/>
    </row>
    <row r="220" ht="15.75" customHeight="1">
      <c r="F220" s="3"/>
    </row>
    <row r="221" ht="15.75" customHeight="1">
      <c r="F221" s="3"/>
    </row>
    <row r="222" ht="15.75" customHeight="1">
      <c r="F222" s="3"/>
    </row>
    <row r="223" ht="15.75" customHeight="1">
      <c r="F223" s="3"/>
    </row>
    <row r="224" ht="15.75" customHeight="1">
      <c r="F224" s="3"/>
    </row>
    <row r="225" ht="15.75" customHeight="1">
      <c r="F225" s="3"/>
    </row>
    <row r="226" ht="15.75" customHeight="1">
      <c r="F226" s="3"/>
    </row>
    <row r="227" ht="15.75" customHeight="1">
      <c r="F227" s="3"/>
    </row>
    <row r="228" ht="15.75" customHeight="1">
      <c r="F228" s="3"/>
    </row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22:C22"/>
    <mergeCell ref="B23:C27"/>
    <mergeCell ref="E1:E7"/>
    <mergeCell ref="H7:I7"/>
    <mergeCell ref="H10:I10"/>
    <mergeCell ref="H11:H14"/>
    <mergeCell ref="B14:C15"/>
    <mergeCell ref="H15:I15"/>
    <mergeCell ref="H21:K21"/>
  </mergeCells>
  <hyperlinks>
    <hyperlink r:id="rId1" ref="B28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4.13"/>
    <col customWidth="1" min="5" max="5" width="14.0"/>
    <col customWidth="1" min="6" max="6" width="12.63"/>
    <col customWidth="1" min="7" max="7" width="13.38"/>
  </cols>
  <sheetData>
    <row r="1" ht="15.75" customHeight="1"/>
    <row r="2" ht="15.75" customHeight="1">
      <c r="E2" s="54">
        <f>(value(TODAY())-value("1/1/2021"))/365</f>
        <v>4.030136986</v>
      </c>
    </row>
    <row r="3" ht="15.75" customHeight="1"/>
    <row r="4" ht="15.75" customHeight="1">
      <c r="D4" s="54" t="s">
        <v>37</v>
      </c>
    </row>
    <row r="5" ht="15.75" customHeight="1">
      <c r="C5" s="54" t="s">
        <v>11</v>
      </c>
      <c r="D5" s="54">
        <v>2021.0</v>
      </c>
      <c r="E5" s="54">
        <v>2024.0</v>
      </c>
      <c r="F5" s="54" t="s">
        <v>43</v>
      </c>
    </row>
    <row r="6" ht="15.75" customHeight="1">
      <c r="C6" s="54" t="s">
        <v>22</v>
      </c>
      <c r="D6" s="55">
        <v>2.0856035046E10</v>
      </c>
      <c r="E6" s="54" t="str">
        <f>'fusDAO Valuation'!J11</f>
        <v>#REF!</v>
      </c>
      <c r="F6" s="54" t="str">
        <f t="shared" ref="F6:F9" si="1">(E6/D6)^(1/3)</f>
        <v>#REF!</v>
      </c>
      <c r="G6" s="54" t="str">
        <f>(1+F6)^(1/'fusDAO Valuation'!$J$7)-1</f>
        <v>#REF!</v>
      </c>
    </row>
    <row r="7" ht="15.75" customHeight="1">
      <c r="C7" s="54" t="s">
        <v>23</v>
      </c>
      <c r="D7" s="55">
        <v>3.925840105E9</v>
      </c>
      <c r="E7" s="54" t="str">
        <f>'fusDAO Valuation'!J12</f>
        <v>#REF!</v>
      </c>
      <c r="F7" s="54" t="str">
        <f t="shared" si="1"/>
        <v>#REF!</v>
      </c>
      <c r="G7" s="54" t="str">
        <f>(1+F7)^(1/'fusDAO Valuation'!$J$7)-1</f>
        <v>#REF!</v>
      </c>
    </row>
    <row r="8" ht="15.75" customHeight="1">
      <c r="C8" s="54" t="s">
        <v>25</v>
      </c>
      <c r="D8" s="55">
        <v>1.168798537E9</v>
      </c>
      <c r="E8" s="54" t="str">
        <f>'fusDAO Valuation'!J13</f>
        <v>#REF!</v>
      </c>
      <c r="F8" s="54" t="str">
        <f t="shared" si="1"/>
        <v>#REF!</v>
      </c>
      <c r="G8" s="54" t="str">
        <f>(1+F8)^(1/'fusDAO Valuation'!$J$7)-1</f>
        <v>#REF!</v>
      </c>
    </row>
    <row r="9" ht="15.75" customHeight="1">
      <c r="C9" s="54" t="s">
        <v>27</v>
      </c>
      <c r="D9" s="55">
        <v>7.1772628E7</v>
      </c>
      <c r="E9" s="54" t="str">
        <f>'fusDAO Valuation'!J14</f>
        <v>#REF!</v>
      </c>
      <c r="F9" s="54" t="str">
        <f t="shared" si="1"/>
        <v>#REF!</v>
      </c>
      <c r="G9" s="54" t="str">
        <f>(1+F9)^(1/'fusDAO Valuation'!$J$7)-1</f>
        <v>#REF!</v>
      </c>
    </row>
    <row r="10" ht="15.75" customHeight="1">
      <c r="D10" s="55"/>
    </row>
    <row r="11" ht="15.75" customHeight="1">
      <c r="D11" s="55"/>
    </row>
    <row r="12" ht="15.75" customHeight="1">
      <c r="D12" s="55"/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54" t="s">
        <v>44</v>
      </c>
    </row>
    <row r="31" ht="15.75" customHeight="1"/>
    <row r="32" ht="15.75" customHeight="1"/>
    <row r="33" ht="15.75" customHeight="1">
      <c r="A33" s="56" t="s">
        <v>45</v>
      </c>
      <c r="B33" s="56" t="s">
        <v>46</v>
      </c>
      <c r="C33" s="56" t="s">
        <v>47</v>
      </c>
      <c r="D33" s="56" t="s">
        <v>48</v>
      </c>
      <c r="E33" s="56" t="s">
        <v>49</v>
      </c>
      <c r="F33" s="56" t="s">
        <v>50</v>
      </c>
      <c r="G33" s="56" t="s">
        <v>51</v>
      </c>
      <c r="H33" s="56" t="s">
        <v>52</v>
      </c>
    </row>
    <row r="34" ht="15.75" customHeight="1">
      <c r="A34" s="57">
        <v>2781.0</v>
      </c>
      <c r="B34" s="58" t="s">
        <v>53</v>
      </c>
      <c r="C34" s="58" t="s">
        <v>53</v>
      </c>
      <c r="D34" s="56">
        <v>0.98269107</v>
      </c>
      <c r="E34" s="56">
        <v>0.99964099</v>
      </c>
      <c r="F34" s="56">
        <v>2.863477967E7</v>
      </c>
      <c r="G34" s="56">
        <v>1.74387034E7</v>
      </c>
      <c r="H34" s="56" t="s">
        <v>54</v>
      </c>
    </row>
    <row r="35" ht="15.75" customHeight="1">
      <c r="A35" s="57">
        <v>2781.0</v>
      </c>
      <c r="B35" s="56">
        <v>0.99962877</v>
      </c>
      <c r="C35" s="58" t="s">
        <v>53</v>
      </c>
      <c r="D35" s="56">
        <v>0.98790167</v>
      </c>
      <c r="E35" s="58" t="s">
        <v>53</v>
      </c>
      <c r="F35" s="56">
        <v>3.163491913E7</v>
      </c>
      <c r="G35" s="57">
        <v>2.3567691E7</v>
      </c>
      <c r="H35" s="56" t="s">
        <v>55</v>
      </c>
    </row>
    <row r="36" ht="15.75" customHeight="1">
      <c r="A36" s="57">
        <v>2781.0</v>
      </c>
      <c r="B36" s="58" t="s">
        <v>53</v>
      </c>
      <c r="C36" s="58" t="s">
        <v>53</v>
      </c>
      <c r="D36" s="56">
        <v>0.9925069</v>
      </c>
      <c r="E36" s="56">
        <v>0.99843893</v>
      </c>
      <c r="F36" s="56">
        <v>4.190259718E7</v>
      </c>
      <c r="G36" s="56">
        <v>2.351190046E7</v>
      </c>
      <c r="H36" s="56" t="s">
        <v>56</v>
      </c>
    </row>
    <row r="37" ht="15.75" customHeight="1">
      <c r="A37" s="57">
        <v>2781.0</v>
      </c>
      <c r="B37" s="56">
        <v>0.99869722</v>
      </c>
      <c r="C37" s="58" t="s">
        <v>53</v>
      </c>
      <c r="D37" s="56">
        <v>0.98763175</v>
      </c>
      <c r="E37" s="56">
        <v>0.99740195</v>
      </c>
      <c r="F37" s="56">
        <v>4.940509072E7</v>
      </c>
      <c r="G37" s="56">
        <v>1.5012233993E8</v>
      </c>
      <c r="H37" s="56" t="s">
        <v>57</v>
      </c>
    </row>
    <row r="38" ht="15.75" customHeight="1">
      <c r="A38" s="57">
        <v>2781.0</v>
      </c>
      <c r="B38" s="56">
        <v>0.99702623</v>
      </c>
      <c r="C38" s="58" t="s">
        <v>53</v>
      </c>
      <c r="D38" s="56">
        <v>0.93376418</v>
      </c>
      <c r="E38" s="56">
        <v>0.99972133</v>
      </c>
      <c r="F38" s="56">
        <v>9.156542011E7</v>
      </c>
      <c r="G38" s="56">
        <v>1.6367741127E8</v>
      </c>
      <c r="H38" s="56" t="s">
        <v>58</v>
      </c>
    </row>
    <row r="39" ht="15.75" customHeight="1">
      <c r="A39" s="57">
        <v>2781.0</v>
      </c>
      <c r="B39" s="56">
        <v>0.99920879</v>
      </c>
      <c r="C39" s="58" t="s">
        <v>53</v>
      </c>
      <c r="D39" s="56">
        <v>0.79285628</v>
      </c>
      <c r="E39" s="56">
        <v>0.99892929</v>
      </c>
      <c r="F39" s="56">
        <v>5.973851986E7</v>
      </c>
      <c r="G39" s="56">
        <v>1.829005031E8</v>
      </c>
      <c r="H39" s="56" t="s">
        <v>59</v>
      </c>
    </row>
    <row r="40" ht="15.75" customHeight="1">
      <c r="A40" s="57">
        <v>2781.0</v>
      </c>
      <c r="B40" s="56">
        <v>0.99914458</v>
      </c>
      <c r="C40" s="58" t="s">
        <v>53</v>
      </c>
      <c r="D40" s="56">
        <v>0.98445755</v>
      </c>
      <c r="E40" s="58" t="s">
        <v>53</v>
      </c>
      <c r="F40" s="56">
        <v>9.102136876E7</v>
      </c>
      <c r="G40" s="56">
        <v>1.8544147915E8</v>
      </c>
      <c r="H40" s="56" t="s">
        <v>60</v>
      </c>
    </row>
    <row r="41" ht="15.75" customHeight="1">
      <c r="A41" s="57">
        <v>2781.0</v>
      </c>
      <c r="B41" s="58" t="s">
        <v>53</v>
      </c>
      <c r="C41" s="58" t="s">
        <v>53</v>
      </c>
      <c r="D41" s="56">
        <v>0.9732991</v>
      </c>
      <c r="E41" s="56">
        <v>0.99973205</v>
      </c>
      <c r="F41" s="56">
        <v>1.2448365198E8</v>
      </c>
      <c r="G41" s="56">
        <v>1.9426375888E8</v>
      </c>
      <c r="H41" s="56" t="s">
        <v>61</v>
      </c>
    </row>
    <row r="42" ht="15.75" customHeight="1">
      <c r="A42" s="57">
        <v>2781.0</v>
      </c>
      <c r="B42" s="56">
        <v>0.99915035</v>
      </c>
      <c r="C42" s="58" t="s">
        <v>53</v>
      </c>
      <c r="D42" s="56">
        <v>0.98637255</v>
      </c>
      <c r="E42" s="56">
        <v>0.99887776</v>
      </c>
      <c r="F42" s="56">
        <v>1.0672212375E8</v>
      </c>
      <c r="G42" s="56">
        <v>2.2296246679E8</v>
      </c>
      <c r="H42" s="56" t="s">
        <v>62</v>
      </c>
    </row>
    <row r="43" ht="15.75" customHeight="1">
      <c r="A43" s="57">
        <v>2781.0</v>
      </c>
      <c r="B43" s="56">
        <v>0.99900127</v>
      </c>
      <c r="C43" s="57">
        <v>104.679</v>
      </c>
      <c r="D43" s="56">
        <v>0.99339289</v>
      </c>
      <c r="E43" s="58" t="s">
        <v>53</v>
      </c>
      <c r="F43" s="56">
        <v>1.24318856666E9</v>
      </c>
      <c r="G43" s="56">
        <v>2.7195342883E8</v>
      </c>
      <c r="H43" s="56" t="s">
        <v>63</v>
      </c>
    </row>
    <row r="44" ht="15.75" customHeight="1">
      <c r="A44" s="57">
        <v>2781.0</v>
      </c>
      <c r="B44" s="58" t="s">
        <v>53</v>
      </c>
      <c r="C44" s="58" t="s">
        <v>53</v>
      </c>
      <c r="D44" s="56">
        <v>0.99255995</v>
      </c>
      <c r="E44" s="58" t="s">
        <v>53</v>
      </c>
      <c r="F44" s="56">
        <v>2.5665420879E8</v>
      </c>
      <c r="G44" s="56">
        <v>2.6082850424E8</v>
      </c>
      <c r="H44" s="56" t="s">
        <v>64</v>
      </c>
    </row>
    <row r="45" ht="15.75" customHeight="1">
      <c r="A45" s="57">
        <v>2781.0</v>
      </c>
      <c r="B45" s="58" t="s">
        <v>53</v>
      </c>
      <c r="C45" s="58" t="s">
        <v>53</v>
      </c>
      <c r="D45" s="56">
        <v>0.97465243</v>
      </c>
      <c r="E45" s="58" t="s">
        <v>53</v>
      </c>
      <c r="F45" s="56">
        <v>2.8770563753E8</v>
      </c>
      <c r="G45" s="56">
        <v>4.216228963E8</v>
      </c>
      <c r="H45" s="56" t="s">
        <v>65</v>
      </c>
    </row>
    <row r="46" ht="15.75" customHeight="1">
      <c r="A46" s="57">
        <v>2781.0</v>
      </c>
      <c r="B46" s="56">
        <v>0.99959658</v>
      </c>
      <c r="C46" s="58" t="s">
        <v>53</v>
      </c>
      <c r="D46" s="56">
        <v>0.96295152</v>
      </c>
      <c r="E46" s="58" t="s">
        <v>53</v>
      </c>
      <c r="F46" s="56">
        <v>3.0611163662E8</v>
      </c>
      <c r="G46" s="56">
        <v>5.5639255798E8</v>
      </c>
      <c r="H46" s="56" t="s">
        <v>66</v>
      </c>
    </row>
    <row r="47" ht="15.75" customHeight="1">
      <c r="A47" s="57">
        <v>2781.0</v>
      </c>
      <c r="B47" s="58" t="s">
        <v>53</v>
      </c>
      <c r="C47" s="58" t="s">
        <v>53</v>
      </c>
      <c r="D47" s="56">
        <v>0.97385032</v>
      </c>
      <c r="E47" s="58" t="s">
        <v>53</v>
      </c>
      <c r="F47" s="56">
        <v>3.2398087259E8</v>
      </c>
      <c r="G47" s="56">
        <v>6.9452969529E8</v>
      </c>
      <c r="H47" s="56" t="s">
        <v>67</v>
      </c>
    </row>
    <row r="48" ht="15.75" customHeight="1">
      <c r="A48" s="57">
        <v>2781.0</v>
      </c>
      <c r="B48" s="58" t="s">
        <v>53</v>
      </c>
      <c r="C48" s="58" t="s">
        <v>53</v>
      </c>
      <c r="D48" s="56">
        <v>0.98971396</v>
      </c>
      <c r="E48" s="58" t="s">
        <v>53</v>
      </c>
      <c r="F48" s="56">
        <v>2.3772791969E8</v>
      </c>
      <c r="G48" s="56">
        <v>7.824527852E8</v>
      </c>
      <c r="H48" s="56" t="s">
        <v>68</v>
      </c>
    </row>
    <row r="49" ht="15.75" customHeight="1">
      <c r="A49" s="57">
        <v>2781.0</v>
      </c>
      <c r="B49" s="58" t="s">
        <v>53</v>
      </c>
      <c r="C49" s="58" t="s">
        <v>53</v>
      </c>
      <c r="D49" s="56">
        <v>0.99349903</v>
      </c>
      <c r="E49" s="58" t="s">
        <v>53</v>
      </c>
      <c r="F49" s="56">
        <v>3.0589048317E8</v>
      </c>
      <c r="G49" s="57" t="s">
        <v>69</v>
      </c>
      <c r="H49" s="56" t="s">
        <v>70</v>
      </c>
    </row>
    <row r="50" ht="15.75" customHeight="1">
      <c r="A50" s="57">
        <v>2781.0</v>
      </c>
      <c r="B50" s="58" t="s">
        <v>53</v>
      </c>
      <c r="C50" s="58" t="s">
        <v>53</v>
      </c>
      <c r="D50" s="56">
        <v>0.98963769</v>
      </c>
      <c r="E50" s="58" t="s">
        <v>53</v>
      </c>
      <c r="F50" s="56">
        <v>5.6352273097E8</v>
      </c>
      <c r="G50" s="56">
        <v>1.33804250281E9</v>
      </c>
      <c r="H50" s="56" t="s">
        <v>71</v>
      </c>
    </row>
    <row r="51" ht="15.75" customHeight="1">
      <c r="A51" s="57">
        <v>2781.0</v>
      </c>
      <c r="B51" s="58" t="s">
        <v>53</v>
      </c>
      <c r="C51" s="58" t="s">
        <v>53</v>
      </c>
      <c r="D51" s="56">
        <v>0.99818325</v>
      </c>
      <c r="E51" s="57" t="s">
        <v>72</v>
      </c>
      <c r="F51" s="56">
        <v>3.7719333374E8</v>
      </c>
      <c r="G51" s="56">
        <v>1.55388083166E9</v>
      </c>
      <c r="H51" s="56" t="s">
        <v>73</v>
      </c>
    </row>
    <row r="52" ht="15.75" customHeight="1">
      <c r="A52" s="57">
        <v>2781.0</v>
      </c>
      <c r="B52" s="58" t="s">
        <v>53</v>
      </c>
      <c r="C52" s="58" t="s">
        <v>53</v>
      </c>
      <c r="D52" s="56">
        <v>0.99754026</v>
      </c>
      <c r="E52" s="58" t="s">
        <v>53</v>
      </c>
      <c r="F52" s="56">
        <v>3.0305731861E8</v>
      </c>
      <c r="G52" s="56">
        <v>1.68465459061E9</v>
      </c>
      <c r="H52" s="56" t="s">
        <v>74</v>
      </c>
    </row>
    <row r="53" ht="15.75" customHeight="1">
      <c r="A53" s="57">
        <v>2781.0</v>
      </c>
      <c r="B53" s="58" t="s">
        <v>53</v>
      </c>
      <c r="C53" s="58" t="s">
        <v>53</v>
      </c>
      <c r="D53" s="56">
        <v>0.98695815</v>
      </c>
      <c r="E53" s="58" t="s">
        <v>53</v>
      </c>
      <c r="F53" s="56">
        <v>3.5130813833E8</v>
      </c>
      <c r="G53" s="56">
        <v>1.75206580617E9</v>
      </c>
      <c r="H53" s="56" t="s">
        <v>75</v>
      </c>
    </row>
    <row r="54" ht="15.75" customHeight="1">
      <c r="A54" s="57">
        <v>2781.0</v>
      </c>
      <c r="B54" s="58" t="s">
        <v>53</v>
      </c>
      <c r="C54" s="58" t="s">
        <v>53</v>
      </c>
      <c r="D54" s="56">
        <v>0.99010012</v>
      </c>
      <c r="E54" s="56">
        <v>0.99632065</v>
      </c>
      <c r="F54" s="56">
        <v>3.3999453575E8</v>
      </c>
      <c r="G54" s="56">
        <v>1.80213721182E9</v>
      </c>
      <c r="H54" s="56" t="s">
        <v>76</v>
      </c>
    </row>
    <row r="55" ht="15.75" customHeight="1">
      <c r="A55" s="57">
        <v>2781.0</v>
      </c>
      <c r="B55" s="56">
        <v>0.99672642</v>
      </c>
      <c r="C55" s="58" t="s">
        <v>53</v>
      </c>
      <c r="D55" s="56">
        <v>0.9851929</v>
      </c>
      <c r="E55" s="56">
        <v>0.99869117</v>
      </c>
      <c r="F55" s="56">
        <v>4.4762431653E8</v>
      </c>
      <c r="G55" s="56">
        <v>1.86533128214E9</v>
      </c>
      <c r="H55" s="56" t="s">
        <v>77</v>
      </c>
    </row>
    <row r="56" ht="15.75" customHeight="1">
      <c r="A56" s="57">
        <v>2781.0</v>
      </c>
      <c r="B56" s="56">
        <v>0.99888591</v>
      </c>
      <c r="C56" s="58" t="s">
        <v>53</v>
      </c>
      <c r="D56" s="56">
        <v>0.99596703</v>
      </c>
      <c r="E56" s="56">
        <v>0.99996984</v>
      </c>
      <c r="F56" s="56">
        <v>2.9718480459E8</v>
      </c>
      <c r="G56" s="56">
        <v>1.97238569745E9</v>
      </c>
      <c r="H56" s="56" t="s">
        <v>78</v>
      </c>
    </row>
    <row r="57" ht="15.75" customHeight="1">
      <c r="A57" s="57">
        <v>2781.0</v>
      </c>
      <c r="B57" s="58" t="s">
        <v>53</v>
      </c>
      <c r="C57" s="58" t="s">
        <v>53</v>
      </c>
      <c r="D57" s="56">
        <v>0.99259121</v>
      </c>
      <c r="E57" s="58" t="s">
        <v>53</v>
      </c>
      <c r="F57" s="56">
        <v>3.6011395749E8</v>
      </c>
      <c r="G57" s="56">
        <v>2.05440516323E9</v>
      </c>
      <c r="H57" s="56" t="s">
        <v>79</v>
      </c>
    </row>
    <row r="58" ht="15.75" customHeight="1">
      <c r="A58" s="57">
        <v>2781.0</v>
      </c>
      <c r="B58" s="58" t="s">
        <v>53</v>
      </c>
      <c r="C58" s="58" t="s">
        <v>53</v>
      </c>
      <c r="D58" s="56">
        <v>0.99213978</v>
      </c>
      <c r="E58" s="56">
        <v>0.99771785</v>
      </c>
      <c r="F58" s="56">
        <v>3.9090531839E8</v>
      </c>
      <c r="G58" s="56">
        <v>2.09247312958E9</v>
      </c>
      <c r="H58" s="56" t="s">
        <v>80</v>
      </c>
    </row>
    <row r="59" ht="15.75" customHeight="1">
      <c r="A59" s="57">
        <v>2781.0</v>
      </c>
      <c r="B59" s="56">
        <v>0.99729769</v>
      </c>
      <c r="C59" s="58" t="s">
        <v>53</v>
      </c>
      <c r="D59" s="56">
        <v>0.91855463</v>
      </c>
      <c r="E59" s="56">
        <v>0.94569207</v>
      </c>
      <c r="F59" s="56">
        <v>8.6941828284E8</v>
      </c>
      <c r="G59" s="56">
        <v>1.95679584186E9</v>
      </c>
      <c r="H59" s="56" t="s">
        <v>81</v>
      </c>
    </row>
    <row r="60" ht="15.75" customHeight="1">
      <c r="A60" s="57">
        <v>2781.0</v>
      </c>
      <c r="B60" s="56">
        <v>0.94580921</v>
      </c>
      <c r="C60" s="58" t="s">
        <v>53</v>
      </c>
      <c r="D60" s="56">
        <v>0.94454116</v>
      </c>
      <c r="E60" s="56">
        <v>0.9994029</v>
      </c>
      <c r="F60" s="56">
        <v>5.7310261845E8</v>
      </c>
      <c r="G60" s="56">
        <v>1.95609437995E9</v>
      </c>
      <c r="H60" s="56" t="s">
        <v>82</v>
      </c>
    </row>
    <row r="61" ht="15.75" customHeight="1">
      <c r="A61" s="57">
        <v>2781.0</v>
      </c>
      <c r="B61" s="56">
        <v>0.99950053</v>
      </c>
      <c r="C61" s="58" t="s">
        <v>53</v>
      </c>
      <c r="D61" s="56">
        <v>0.98083816</v>
      </c>
      <c r="E61" s="58" t="s">
        <v>53</v>
      </c>
      <c r="F61" s="56">
        <v>1.8062592244E8</v>
      </c>
      <c r="G61" s="56">
        <v>1.91781707546E9</v>
      </c>
      <c r="H61" s="56" t="s">
        <v>83</v>
      </c>
    </row>
    <row r="62" ht="15.75" customHeight="1">
      <c r="A62" s="57">
        <v>2781.0</v>
      </c>
      <c r="B62" s="58" t="s">
        <v>53</v>
      </c>
      <c r="C62" s="58" t="s">
        <v>53</v>
      </c>
      <c r="D62" s="56">
        <v>0.99501986</v>
      </c>
      <c r="E62" s="56">
        <v>0.99992054</v>
      </c>
      <c r="F62" s="56">
        <v>1.5799417084E8</v>
      </c>
      <c r="G62" s="56">
        <v>1.90355824282E9</v>
      </c>
      <c r="H62" s="56" t="s">
        <v>84</v>
      </c>
    </row>
    <row r="63" ht="15.75" customHeight="1">
      <c r="A63" s="57">
        <v>2781.0</v>
      </c>
      <c r="B63" s="56">
        <v>0.99984255</v>
      </c>
      <c r="C63" s="58" t="s">
        <v>53</v>
      </c>
      <c r="D63" s="56">
        <v>0.99142215</v>
      </c>
      <c r="E63" s="58" t="s">
        <v>53</v>
      </c>
      <c r="F63" s="56">
        <v>2.6343012079E8</v>
      </c>
      <c r="G63" s="56">
        <v>1.91378191651E9</v>
      </c>
      <c r="H63" s="56" t="s">
        <v>85</v>
      </c>
    </row>
    <row r="64" ht="15.75" customHeight="1">
      <c r="A64" s="57">
        <v>2781.0</v>
      </c>
      <c r="B64" s="58" t="s">
        <v>53</v>
      </c>
      <c r="C64" s="58" t="s">
        <v>53</v>
      </c>
      <c r="D64" s="56">
        <v>0.98706854</v>
      </c>
      <c r="E64" s="58" t="s">
        <v>53</v>
      </c>
      <c r="F64" s="56">
        <v>2.5144577107E8</v>
      </c>
      <c r="G64" s="56">
        <v>1.90862549916E9</v>
      </c>
      <c r="H64" s="56" t="s">
        <v>86</v>
      </c>
    </row>
    <row r="65" ht="15.75" customHeight="1">
      <c r="A65" s="57">
        <v>2781.0</v>
      </c>
      <c r="B65" s="58" t="s">
        <v>53</v>
      </c>
      <c r="C65" s="58" t="s">
        <v>53</v>
      </c>
      <c r="D65" s="56">
        <v>0.99846538</v>
      </c>
      <c r="E65" s="56">
        <v>0.99965321</v>
      </c>
      <c r="F65" s="56">
        <v>1.709176274E8</v>
      </c>
      <c r="G65" s="56">
        <v>1.92481692722E9</v>
      </c>
      <c r="H65" s="56" t="s">
        <v>87</v>
      </c>
    </row>
    <row r="66" ht="15.75" customHeight="1">
      <c r="A66" s="57">
        <v>2781.0</v>
      </c>
      <c r="B66" s="56">
        <v>0.99984929</v>
      </c>
      <c r="C66" s="58" t="s">
        <v>53</v>
      </c>
      <c r="D66" s="56">
        <v>0.99626442</v>
      </c>
      <c r="E66" s="58" t="s">
        <v>53</v>
      </c>
      <c r="F66" s="56">
        <v>2.2268778604E8</v>
      </c>
      <c r="G66" s="56">
        <v>1.93096377826E9</v>
      </c>
      <c r="H66" s="56" t="s">
        <v>88</v>
      </c>
    </row>
    <row r="67" ht="15.75" customHeight="1">
      <c r="A67" s="57">
        <v>2781.0</v>
      </c>
      <c r="B67" s="58" t="s">
        <v>53</v>
      </c>
      <c r="C67" s="58" t="s">
        <v>53</v>
      </c>
      <c r="D67" s="56">
        <v>0.99688692</v>
      </c>
      <c r="E67" s="58" t="s">
        <v>53</v>
      </c>
      <c r="F67" s="56">
        <v>2.1279833096E8</v>
      </c>
      <c r="G67" s="56">
        <v>2.01259241667E9</v>
      </c>
      <c r="H67" s="56" t="s">
        <v>89</v>
      </c>
    </row>
    <row r="68" ht="15.75" customHeight="1">
      <c r="A68" s="57">
        <v>2781.0</v>
      </c>
      <c r="B68" s="58" t="s">
        <v>53</v>
      </c>
      <c r="C68" s="58" t="s">
        <v>53</v>
      </c>
      <c r="D68" s="56">
        <v>0.99890378</v>
      </c>
      <c r="E68" s="58" t="s">
        <v>53</v>
      </c>
      <c r="F68" s="56">
        <v>1.6190388993E8</v>
      </c>
      <c r="G68" s="56">
        <v>2.02752274447E9</v>
      </c>
      <c r="H68" s="56" t="s">
        <v>90</v>
      </c>
    </row>
    <row r="69" ht="15.75" customHeight="1">
      <c r="A69" s="57">
        <v>2781.0</v>
      </c>
      <c r="B69" s="58" t="s">
        <v>53</v>
      </c>
      <c r="C69" s="58" t="s">
        <v>53</v>
      </c>
      <c r="D69" s="56">
        <v>0.99677278</v>
      </c>
      <c r="E69" s="58" t="s">
        <v>53</v>
      </c>
      <c r="F69" s="56">
        <v>3.7784111273E8</v>
      </c>
      <c r="G69" s="56">
        <v>2.04149060619E9</v>
      </c>
      <c r="H69" s="56" t="s">
        <v>91</v>
      </c>
    </row>
    <row r="70" ht="15.75" customHeight="1">
      <c r="A70" s="57">
        <v>2781.0</v>
      </c>
      <c r="B70" s="58" t="s">
        <v>53</v>
      </c>
      <c r="C70" s="58" t="s">
        <v>53</v>
      </c>
      <c r="D70" s="56">
        <v>0.99769229</v>
      </c>
      <c r="E70" s="58" t="s">
        <v>53</v>
      </c>
      <c r="F70" s="57" t="s">
        <v>92</v>
      </c>
      <c r="G70" s="56">
        <v>2.06460240717E9</v>
      </c>
      <c r="H70" s="56" t="s">
        <v>93</v>
      </c>
    </row>
    <row r="71" ht="15.75" customHeight="1">
      <c r="A71" s="57">
        <v>2781.0</v>
      </c>
      <c r="B71" s="58" t="s">
        <v>53</v>
      </c>
      <c r="C71" s="58" t="s">
        <v>53</v>
      </c>
      <c r="D71" s="56">
        <v>0.99877006</v>
      </c>
      <c r="E71" s="58" t="s">
        <v>53</v>
      </c>
      <c r="F71" s="56">
        <v>3.597008436E8</v>
      </c>
      <c r="G71" s="56">
        <v>2.1131044652E9</v>
      </c>
      <c r="H71" s="56" t="s">
        <v>94</v>
      </c>
    </row>
    <row r="72" ht="15.75" customHeight="1">
      <c r="A72" s="57">
        <v>2781.0</v>
      </c>
      <c r="B72" s="58" t="s">
        <v>53</v>
      </c>
      <c r="C72" s="58" t="s">
        <v>53</v>
      </c>
      <c r="D72" s="56">
        <v>0.99782693</v>
      </c>
      <c r="E72" s="58" t="s">
        <v>53</v>
      </c>
      <c r="F72" s="56">
        <v>6.9182501949E8</v>
      </c>
      <c r="G72" s="56">
        <v>2.30004127706E9</v>
      </c>
      <c r="H72" s="56" t="s">
        <v>95</v>
      </c>
    </row>
    <row r="73" ht="15.75" customHeight="1">
      <c r="A73" s="57">
        <v>2781.0</v>
      </c>
      <c r="B73" s="58" t="s">
        <v>53</v>
      </c>
      <c r="C73" s="58" t="s">
        <v>53</v>
      </c>
      <c r="D73" s="56">
        <v>0.9951494</v>
      </c>
      <c r="E73" s="58" t="s">
        <v>53</v>
      </c>
      <c r="F73" s="56">
        <v>5.9334288309E8</v>
      </c>
      <c r="G73" s="56">
        <v>2.36157403244E9</v>
      </c>
      <c r="H73" s="56" t="s">
        <v>96</v>
      </c>
    </row>
    <row r="74" ht="15.75" customHeight="1">
      <c r="A74" s="57">
        <v>2781.0</v>
      </c>
      <c r="B74" s="58" t="s">
        <v>53</v>
      </c>
      <c r="C74" s="58" t="s">
        <v>53</v>
      </c>
      <c r="D74" s="56">
        <v>0.99681568</v>
      </c>
      <c r="E74" s="56">
        <v>0.99958705</v>
      </c>
      <c r="F74" s="56">
        <v>4.5818124191E8</v>
      </c>
      <c r="G74" s="56">
        <v>2.44139347692E9</v>
      </c>
      <c r="H74" s="56" t="s">
        <v>97</v>
      </c>
    </row>
    <row r="75" ht="15.75" customHeight="1">
      <c r="A75" s="57">
        <v>2781.0</v>
      </c>
      <c r="B75" s="56">
        <v>0.99960158</v>
      </c>
      <c r="C75" s="58" t="s">
        <v>53</v>
      </c>
      <c r="D75" s="56">
        <v>0.98689256</v>
      </c>
      <c r="E75" s="58" t="s">
        <v>53</v>
      </c>
      <c r="F75" s="56">
        <v>1.07517830813E9</v>
      </c>
      <c r="G75" s="56">
        <v>2.55847869145E9</v>
      </c>
      <c r="H75" s="56" t="s">
        <v>98</v>
      </c>
    </row>
    <row r="76" ht="15.75" customHeight="1">
      <c r="A76" s="57">
        <v>2781.0</v>
      </c>
      <c r="B76" s="58" t="s">
        <v>53</v>
      </c>
      <c r="C76" s="58" t="s">
        <v>53</v>
      </c>
      <c r="D76" s="56">
        <v>0.9971965082</v>
      </c>
      <c r="E76" s="58" t="s">
        <v>53</v>
      </c>
      <c r="F76" s="56">
        <v>8.7910586209E8</v>
      </c>
      <c r="G76" s="56">
        <v>2.61612649909E9</v>
      </c>
      <c r="H76" s="56" t="s">
        <v>99</v>
      </c>
    </row>
    <row r="77" ht="15.75" customHeight="1">
      <c r="A77" s="57">
        <v>2781.0</v>
      </c>
      <c r="B77" s="58" t="s">
        <v>53</v>
      </c>
      <c r="C77" s="58" t="s">
        <v>53</v>
      </c>
      <c r="D77" s="56">
        <v>0.9925815594</v>
      </c>
      <c r="E77" s="58" t="s">
        <v>53</v>
      </c>
      <c r="F77" s="56">
        <v>8.4011016396E8</v>
      </c>
      <c r="G77" s="56">
        <v>2.66345967829E9</v>
      </c>
      <c r="H77" s="56" t="s">
        <v>100</v>
      </c>
    </row>
    <row r="78" ht="15.75" customHeight="1">
      <c r="A78" s="57">
        <v>2781.0</v>
      </c>
      <c r="B78" s="58" t="s">
        <v>53</v>
      </c>
      <c r="C78" s="58" t="s">
        <v>53</v>
      </c>
      <c r="D78" s="56">
        <v>0.9969256928</v>
      </c>
      <c r="E78" s="58" t="s">
        <v>53</v>
      </c>
      <c r="F78" s="56">
        <v>5.5325694411E8</v>
      </c>
      <c r="G78" s="56">
        <v>2.67993822378E9</v>
      </c>
      <c r="H78" s="56" t="s">
        <v>101</v>
      </c>
    </row>
    <row r="79" ht="15.75" customHeight="1">
      <c r="A79" s="57">
        <v>2781.0</v>
      </c>
      <c r="B79" s="58" t="s">
        <v>53</v>
      </c>
      <c r="C79" s="58" t="s">
        <v>53</v>
      </c>
      <c r="D79" s="56">
        <v>0.9945500345</v>
      </c>
      <c r="E79" s="58" t="s">
        <v>53</v>
      </c>
      <c r="F79" s="56">
        <v>5.9031911218E8</v>
      </c>
      <c r="G79" s="56">
        <v>2.72167603186E9</v>
      </c>
      <c r="H79" s="56" t="s">
        <v>102</v>
      </c>
    </row>
    <row r="80" ht="15.75" customHeight="1">
      <c r="A80" s="57">
        <v>2781.0</v>
      </c>
      <c r="B80" s="58" t="s">
        <v>53</v>
      </c>
      <c r="C80" s="58" t="s">
        <v>53</v>
      </c>
      <c r="D80" s="56">
        <v>0.9962364117</v>
      </c>
      <c r="E80" s="58" t="s">
        <v>53</v>
      </c>
      <c r="F80" s="56">
        <v>4.1880250872E8</v>
      </c>
      <c r="G80" s="56">
        <v>2.73586367203E9</v>
      </c>
      <c r="H80" s="56" t="s">
        <v>103</v>
      </c>
    </row>
    <row r="81" ht="15.75" customHeight="1">
      <c r="A81" s="57">
        <v>2781.0</v>
      </c>
      <c r="B81" s="58" t="s">
        <v>53</v>
      </c>
      <c r="C81" s="58" t="s">
        <v>53</v>
      </c>
      <c r="D81" s="56">
        <v>0.9978045121</v>
      </c>
      <c r="E81" s="58" t="s">
        <v>53</v>
      </c>
      <c r="F81" s="56">
        <v>5.1589986165E8</v>
      </c>
      <c r="G81" s="56">
        <v>2.75108529139E9</v>
      </c>
      <c r="H81" s="56" t="s">
        <v>104</v>
      </c>
    </row>
    <row r="82" ht="15.75" customHeight="1">
      <c r="A82" s="57">
        <v>2781.0</v>
      </c>
      <c r="B82" s="58" t="s">
        <v>53</v>
      </c>
      <c r="C82" s="58" t="s">
        <v>53</v>
      </c>
      <c r="D82" s="56">
        <v>0.9960864244</v>
      </c>
      <c r="E82" s="58" t="s">
        <v>53</v>
      </c>
      <c r="F82" s="56">
        <v>7.0864802469E8</v>
      </c>
      <c r="G82" s="56">
        <v>2.78985666155E9</v>
      </c>
      <c r="H82" s="56" t="s">
        <v>105</v>
      </c>
    </row>
    <row r="83" ht="15.75" customHeight="1">
      <c r="A83" s="57">
        <v>2781.0</v>
      </c>
      <c r="B83" s="58" t="s">
        <v>53</v>
      </c>
      <c r="C83" s="58" t="s">
        <v>53</v>
      </c>
      <c r="D83" s="56">
        <v>0.9992864979</v>
      </c>
      <c r="E83" s="58" t="s">
        <v>53</v>
      </c>
      <c r="F83" s="56">
        <v>6.8212116664E8</v>
      </c>
      <c r="G83" s="56">
        <v>2.87585588898E9</v>
      </c>
      <c r="H83" s="56" t="s">
        <v>106</v>
      </c>
    </row>
    <row r="84" ht="15.75" customHeight="1">
      <c r="A84" s="57">
        <v>2781.0</v>
      </c>
      <c r="B84" s="58" t="s">
        <v>53</v>
      </c>
      <c r="C84" s="58" t="s">
        <v>53</v>
      </c>
      <c r="D84" s="56">
        <v>0.9800872538</v>
      </c>
      <c r="E84" s="58" t="s">
        <v>53</v>
      </c>
      <c r="F84" s="56">
        <v>7.245522365E8</v>
      </c>
      <c r="G84" s="56">
        <v>4.99733075131E9</v>
      </c>
      <c r="H84" s="56" t="s">
        <v>107</v>
      </c>
    </row>
    <row r="85" ht="15.75" customHeight="1">
      <c r="A85" s="57">
        <v>2781.0</v>
      </c>
      <c r="B85" s="58" t="s">
        <v>53</v>
      </c>
      <c r="C85" s="58" t="s">
        <v>53</v>
      </c>
      <c r="D85" s="56">
        <v>0.9761278008</v>
      </c>
      <c r="E85" s="58" t="s">
        <v>53</v>
      </c>
      <c r="F85" s="56">
        <v>8.5072022516E8</v>
      </c>
      <c r="G85" s="56">
        <v>7.18057504653E9</v>
      </c>
      <c r="H85" s="56" t="s">
        <v>108</v>
      </c>
    </row>
    <row r="86" ht="15.75" customHeight="1">
      <c r="A86" s="57">
        <v>2781.0</v>
      </c>
      <c r="B86" s="58" t="s">
        <v>53</v>
      </c>
      <c r="C86" s="58" t="s">
        <v>53</v>
      </c>
      <c r="D86" s="56">
        <v>0.9670553341</v>
      </c>
      <c r="E86" s="58" t="s">
        <v>53</v>
      </c>
      <c r="F86" s="56">
        <v>7.7510479326E8</v>
      </c>
      <c r="G86" s="56">
        <v>7.46556883751E9</v>
      </c>
      <c r="H86" s="56" t="s">
        <v>109</v>
      </c>
    </row>
    <row r="87" ht="15.75" customHeight="1">
      <c r="A87" s="57">
        <v>2781.0</v>
      </c>
      <c r="B87" s="58" t="s">
        <v>53</v>
      </c>
      <c r="C87" s="58" t="s">
        <v>53</v>
      </c>
      <c r="D87" s="56">
        <v>0.9914064955</v>
      </c>
      <c r="E87" s="58" t="s">
        <v>53</v>
      </c>
      <c r="F87" s="56">
        <v>1.5759776568E9</v>
      </c>
      <c r="G87" s="56">
        <v>8.1416216713E9</v>
      </c>
      <c r="H87" s="56" t="s">
        <v>110</v>
      </c>
    </row>
    <row r="88" ht="15.75" customHeight="1">
      <c r="A88" s="57">
        <v>2781.0</v>
      </c>
      <c r="B88" s="58" t="s">
        <v>53</v>
      </c>
      <c r="C88" s="58" t="s">
        <v>53</v>
      </c>
      <c r="D88" s="56">
        <v>0.9972348473</v>
      </c>
      <c r="E88" s="58" t="s">
        <v>53</v>
      </c>
      <c r="F88" s="56">
        <v>1.23314707355E9</v>
      </c>
      <c r="G88" s="56">
        <v>8.67871760159E9</v>
      </c>
      <c r="H88" s="56" t="s">
        <v>111</v>
      </c>
    </row>
    <row r="89" ht="15.75" customHeight="1">
      <c r="A89" s="57">
        <v>2781.0</v>
      </c>
      <c r="B89" s="58" t="s">
        <v>53</v>
      </c>
      <c r="C89" s="58" t="s">
        <v>53</v>
      </c>
      <c r="D89" s="56">
        <v>0.9983394832</v>
      </c>
      <c r="E89" s="58" t="s">
        <v>53</v>
      </c>
      <c r="F89" s="56">
        <v>1.07710828158E9</v>
      </c>
      <c r="G89" s="56">
        <v>8.98324766121E9</v>
      </c>
      <c r="H89" s="56" t="s">
        <v>112</v>
      </c>
    </row>
    <row r="90" ht="15.75" customHeight="1">
      <c r="A90" s="57">
        <v>2781.0</v>
      </c>
      <c r="B90" s="58" t="s">
        <v>53</v>
      </c>
      <c r="C90" s="58" t="s">
        <v>53</v>
      </c>
      <c r="D90" s="56">
        <v>0.9970297874</v>
      </c>
      <c r="E90" s="58" t="s">
        <v>53</v>
      </c>
      <c r="F90" s="56">
        <v>1.30884107659E9</v>
      </c>
      <c r="G90" s="56">
        <v>9.95244873427E9</v>
      </c>
      <c r="H90" s="56" t="s">
        <v>113</v>
      </c>
    </row>
    <row r="91" ht="15.75" customHeight="1">
      <c r="A91" s="57">
        <v>2781.0</v>
      </c>
      <c r="B91" s="58" t="s">
        <v>53</v>
      </c>
      <c r="C91" s="58" t="s">
        <v>53</v>
      </c>
      <c r="D91" s="56">
        <v>0.9982286692</v>
      </c>
      <c r="E91" s="58" t="s">
        <v>53</v>
      </c>
      <c r="F91" s="56">
        <v>9.1298298215E8</v>
      </c>
      <c r="G91" s="56">
        <v>1.013886062502E10</v>
      </c>
      <c r="H91" s="56" t="s">
        <v>114</v>
      </c>
    </row>
    <row r="92" ht="15.75" customHeight="1">
      <c r="A92" s="57">
        <v>2781.0</v>
      </c>
      <c r="B92" s="58" t="s">
        <v>53</v>
      </c>
      <c r="C92" s="58" t="s">
        <v>53</v>
      </c>
      <c r="D92" s="56">
        <v>0.9951015226</v>
      </c>
      <c r="E92" s="56">
        <v>0.9968495452</v>
      </c>
      <c r="F92" s="56">
        <v>1.61424526945E9</v>
      </c>
      <c r="G92" s="56">
        <v>1.040992884571E10</v>
      </c>
      <c r="H92" s="56" t="s">
        <v>115</v>
      </c>
    </row>
    <row r="93" ht="15.75" customHeight="1">
      <c r="A93" s="57">
        <v>2781.0</v>
      </c>
      <c r="B93" s="56">
        <v>0.9968705852</v>
      </c>
      <c r="C93" s="58" t="s">
        <v>53</v>
      </c>
      <c r="D93" s="56">
        <v>0.9944366349</v>
      </c>
      <c r="E93" s="56">
        <v>0.9999960971</v>
      </c>
      <c r="F93" s="56">
        <v>1.42150827662E9</v>
      </c>
      <c r="G93" s="56">
        <v>1.068376453978E10</v>
      </c>
      <c r="H93" s="56" t="s">
        <v>116</v>
      </c>
    </row>
    <row r="94" ht="15.75" customHeight="1">
      <c r="A94" s="57">
        <v>2781.0</v>
      </c>
      <c r="B94" s="58" t="s">
        <v>53</v>
      </c>
      <c r="C94" s="58" t="s">
        <v>53</v>
      </c>
      <c r="D94" s="56">
        <v>0.9939284289</v>
      </c>
      <c r="E94" s="58" t="s">
        <v>53</v>
      </c>
      <c r="F94" s="56">
        <v>2.8633428795E9</v>
      </c>
      <c r="G94" s="56">
        <v>1.109546674311E10</v>
      </c>
      <c r="H94" s="56" t="s">
        <v>117</v>
      </c>
    </row>
    <row r="95" ht="15.75" customHeight="1">
      <c r="A95" s="57">
        <v>2781.0</v>
      </c>
      <c r="B95" s="58" t="s">
        <v>53</v>
      </c>
      <c r="C95" s="58" t="s">
        <v>53</v>
      </c>
      <c r="D95" s="56">
        <v>0.9885030652</v>
      </c>
      <c r="E95" s="56">
        <v>0.9997874459</v>
      </c>
      <c r="F95" s="56">
        <v>6.20689198534E9</v>
      </c>
      <c r="G95" s="56">
        <v>1.126369053738E10</v>
      </c>
      <c r="H95" s="56" t="s">
        <v>118</v>
      </c>
    </row>
    <row r="96" ht="15.75" customHeight="1">
      <c r="A96" s="57">
        <v>2781.0</v>
      </c>
      <c r="B96" s="56">
        <v>0.9998629581</v>
      </c>
      <c r="C96" s="58" t="s">
        <v>53</v>
      </c>
      <c r="D96" s="56">
        <v>0.9950063214</v>
      </c>
      <c r="E96" s="58" t="s">
        <v>53</v>
      </c>
      <c r="F96" s="56">
        <v>1.90434521178E9</v>
      </c>
      <c r="G96" s="56">
        <v>1.129950816799E10</v>
      </c>
      <c r="H96" s="56" t="s">
        <v>119</v>
      </c>
    </row>
    <row r="97" ht="15.75" customHeight="1">
      <c r="A97" s="57">
        <v>2781.0</v>
      </c>
      <c r="B97" s="58" t="s">
        <v>53</v>
      </c>
      <c r="C97" s="58" t="s">
        <v>53</v>
      </c>
      <c r="D97" s="56">
        <v>0.9973132255</v>
      </c>
      <c r="E97" s="58" t="s">
        <v>53</v>
      </c>
      <c r="F97" s="56">
        <v>2.00484568603E9</v>
      </c>
      <c r="G97" s="56">
        <v>1.150148889717E10</v>
      </c>
      <c r="H97" s="56" t="s">
        <v>120</v>
      </c>
    </row>
    <row r="98" ht="15.75" customHeight="1">
      <c r="A98" s="57">
        <v>2781.0</v>
      </c>
      <c r="B98" s="58" t="s">
        <v>53</v>
      </c>
      <c r="C98" s="58" t="s">
        <v>53</v>
      </c>
      <c r="D98" s="56">
        <v>0.9952932896</v>
      </c>
      <c r="E98" s="58" t="s">
        <v>53</v>
      </c>
      <c r="F98" s="56">
        <v>2.41962785261E9</v>
      </c>
      <c r="G98" s="56">
        <v>1.207317250685E10</v>
      </c>
      <c r="H98" s="56" t="s">
        <v>121</v>
      </c>
    </row>
    <row r="99" ht="15.75" customHeight="1">
      <c r="A99" s="57">
        <v>2781.0</v>
      </c>
      <c r="B99" s="58" t="s">
        <v>53</v>
      </c>
      <c r="C99" s="58" t="s">
        <v>53</v>
      </c>
      <c r="D99" s="56">
        <v>0.9910138303</v>
      </c>
      <c r="E99" s="58" t="s">
        <v>53</v>
      </c>
      <c r="F99" s="56">
        <v>3.60830645939E9</v>
      </c>
      <c r="G99" s="56">
        <v>1.287220831072E10</v>
      </c>
      <c r="H99" s="56" t="s">
        <v>122</v>
      </c>
    </row>
    <row r="100" ht="15.75" customHeight="1">
      <c r="A100" s="57">
        <v>2781.0</v>
      </c>
      <c r="B100" s="58" t="s">
        <v>53</v>
      </c>
      <c r="C100" s="58" t="s">
        <v>53</v>
      </c>
      <c r="D100" s="56">
        <v>0.9982825214</v>
      </c>
      <c r="E100" s="58" t="s">
        <v>53</v>
      </c>
      <c r="F100" s="56">
        <v>4.21355741175E9</v>
      </c>
      <c r="G100" s="56">
        <v>1.374273110461E10</v>
      </c>
      <c r="H100" s="56" t="s">
        <v>123</v>
      </c>
    </row>
    <row r="101" ht="15.75" customHeight="1">
      <c r="A101" s="57">
        <v>2781.0</v>
      </c>
      <c r="B101" s="58" t="s">
        <v>53</v>
      </c>
      <c r="C101" s="58" t="s">
        <v>53</v>
      </c>
      <c r="D101" s="56">
        <v>0.9753916741</v>
      </c>
      <c r="E101" s="58" t="s">
        <v>53</v>
      </c>
      <c r="F101" s="56">
        <v>3.85742924806E9</v>
      </c>
      <c r="G101" s="56">
        <v>1.465843807521E10</v>
      </c>
      <c r="H101" s="56" t="s">
        <v>124</v>
      </c>
    </row>
    <row r="102" ht="15.75" customHeight="1">
      <c r="A102" s="57">
        <v>2781.0</v>
      </c>
      <c r="B102" s="58" t="s">
        <v>53</v>
      </c>
      <c r="C102" s="58" t="s">
        <v>53</v>
      </c>
      <c r="D102" s="56">
        <v>0.9994852811</v>
      </c>
      <c r="E102" s="58" t="s">
        <v>53</v>
      </c>
      <c r="F102" s="56">
        <v>3.41502696224E9</v>
      </c>
      <c r="G102" s="56">
        <v>1.54395868923E10</v>
      </c>
      <c r="H102" s="56" t="s">
        <v>125</v>
      </c>
    </row>
    <row r="103" ht="15.75" customHeight="1">
      <c r="A103" s="57">
        <v>2781.0</v>
      </c>
      <c r="B103" s="58" t="s">
        <v>53</v>
      </c>
      <c r="C103" s="58" t="s">
        <v>53</v>
      </c>
      <c r="D103" s="56">
        <v>0.9977395459</v>
      </c>
      <c r="E103" s="56">
        <v>0.9993304662</v>
      </c>
      <c r="F103" s="56">
        <v>3.18817510619E9</v>
      </c>
      <c r="G103" s="56">
        <v>1.617323621167E10</v>
      </c>
      <c r="H103" s="56" t="s">
        <v>126</v>
      </c>
    </row>
    <row r="104" ht="15.75" customHeight="1">
      <c r="A104" s="57">
        <v>2781.0</v>
      </c>
      <c r="B104" s="56">
        <v>0.999455458</v>
      </c>
      <c r="C104" s="58" t="s">
        <v>53</v>
      </c>
      <c r="D104" s="56">
        <v>0.997431111</v>
      </c>
      <c r="E104" s="56">
        <v>0.9999548162</v>
      </c>
      <c r="F104" s="56">
        <v>3.58029392725E9</v>
      </c>
      <c r="G104" s="56">
        <v>1.655619213943E10</v>
      </c>
      <c r="H104" s="56" t="s">
        <v>127</v>
      </c>
    </row>
    <row r="105" ht="15.75" customHeight="1">
      <c r="A105" s="57">
        <v>2781.0</v>
      </c>
      <c r="B105" s="56">
        <v>0.9998861778</v>
      </c>
      <c r="C105" s="58" t="s">
        <v>53</v>
      </c>
      <c r="D105" s="56">
        <v>0.9962660744</v>
      </c>
      <c r="E105" s="58" t="s">
        <v>53</v>
      </c>
      <c r="F105" s="56">
        <v>3.77732662588E9</v>
      </c>
      <c r="G105" s="56">
        <v>1.672689775882E10</v>
      </c>
      <c r="H105" s="56" t="s">
        <v>128</v>
      </c>
    </row>
    <row r="106" ht="15.75" customHeight="1">
      <c r="A106" s="57">
        <v>2781.0</v>
      </c>
      <c r="B106" s="58" t="s">
        <v>53</v>
      </c>
      <c r="C106" s="58" t="s">
        <v>53</v>
      </c>
      <c r="D106" s="56">
        <v>0.9995514535</v>
      </c>
      <c r="E106" s="58" t="s">
        <v>53</v>
      </c>
      <c r="F106" s="56">
        <v>3.21761535358E9</v>
      </c>
      <c r="G106" s="56">
        <v>1.745895652031E10</v>
      </c>
      <c r="H106" s="56" t="s">
        <v>129</v>
      </c>
    </row>
    <row r="107" ht="15.75" customHeight="1">
      <c r="A107" s="57">
        <v>2781.0</v>
      </c>
      <c r="B107" s="58" t="s">
        <v>53</v>
      </c>
      <c r="C107" s="58" t="s">
        <v>53</v>
      </c>
      <c r="D107" s="56">
        <v>0.9992768738</v>
      </c>
      <c r="E107" s="58" t="s">
        <v>53</v>
      </c>
      <c r="F107" s="56">
        <v>3.40884667846E9</v>
      </c>
      <c r="G107" s="56">
        <v>1.817008302269E10</v>
      </c>
      <c r="H107" s="56" t="s">
        <v>130</v>
      </c>
    </row>
    <row r="108" ht="15.75" customHeight="1">
      <c r="A108" s="57">
        <v>2781.0</v>
      </c>
      <c r="B108" s="58" t="s">
        <v>53</v>
      </c>
      <c r="C108" s="58" t="s">
        <v>53</v>
      </c>
      <c r="D108" s="56">
        <v>0.9975550383</v>
      </c>
      <c r="E108" s="58" t="s">
        <v>53</v>
      </c>
      <c r="F108" s="56">
        <v>4.20286263319E9</v>
      </c>
      <c r="G108" s="56">
        <v>1.856261847969E10</v>
      </c>
      <c r="H108" s="56" t="s">
        <v>131</v>
      </c>
    </row>
    <row r="109" ht="15.75" customHeight="1">
      <c r="A109" s="57">
        <v>2781.0</v>
      </c>
      <c r="B109" s="58" t="s">
        <v>53</v>
      </c>
      <c r="C109" s="58" t="s">
        <v>53</v>
      </c>
      <c r="D109" s="56">
        <v>0.9905025779</v>
      </c>
      <c r="E109" s="56">
        <v>0.9964005505</v>
      </c>
      <c r="F109" s="56">
        <v>6.38410308179E9</v>
      </c>
      <c r="G109" s="56">
        <v>1.864484133534E10</v>
      </c>
      <c r="H109" s="56" t="s">
        <v>132</v>
      </c>
    </row>
    <row r="110" ht="15.75" customHeight="1">
      <c r="A110" s="57">
        <v>2781.0</v>
      </c>
      <c r="B110" s="56">
        <v>0.9954269124</v>
      </c>
      <c r="C110" s="56">
        <v>0.999014246</v>
      </c>
      <c r="D110" s="56">
        <v>0.1331373446</v>
      </c>
      <c r="E110" s="56">
        <v>0.1766571167</v>
      </c>
      <c r="F110" s="56">
        <v>2.678547336932E10</v>
      </c>
      <c r="G110" s="56">
        <v>1.99261201208E9</v>
      </c>
      <c r="H110" s="56" t="s">
        <v>133</v>
      </c>
    </row>
    <row r="111" ht="15.75" customHeight="1">
      <c r="A111" s="57">
        <v>2781.0</v>
      </c>
      <c r="B111" s="56">
        <v>0.1766446508</v>
      </c>
      <c r="C111" s="56">
        <v>0.3141554762</v>
      </c>
      <c r="D111" s="56">
        <v>0.0508638896</v>
      </c>
      <c r="E111" s="56">
        <v>0.0642898776</v>
      </c>
      <c r="F111" s="56">
        <v>1.1125429811E9</v>
      </c>
      <c r="G111" s="56">
        <v>7.2512240894E8</v>
      </c>
      <c r="H111" s="56" t="s">
        <v>134</v>
      </c>
    </row>
    <row r="112" ht="15.75" customHeight="1">
      <c r="A112" s="57">
        <v>2781.0</v>
      </c>
      <c r="B112" s="56">
        <v>0.064276794</v>
      </c>
      <c r="C112" s="56">
        <v>0.5347333264</v>
      </c>
      <c r="D112" s="56">
        <v>0.0184634112</v>
      </c>
      <c r="E112" s="56">
        <v>0.0267680354</v>
      </c>
      <c r="F112" s="56">
        <v>5.0562715138E8</v>
      </c>
      <c r="G112" s="56">
        <v>3.0191537203E8</v>
      </c>
      <c r="H112" s="56" t="s">
        <v>135</v>
      </c>
    </row>
    <row r="113" ht="15.75" customHeight="1">
      <c r="A113" s="57">
        <v>2781.0</v>
      </c>
      <c r="B113" s="56">
        <v>0.026766207</v>
      </c>
      <c r="C113" s="56">
        <v>0.0330076847</v>
      </c>
      <c r="D113" s="56">
        <v>0.0145408971</v>
      </c>
      <c r="E113" s="56">
        <v>0.0158962334</v>
      </c>
      <c r="F113" s="56">
        <v>1.5971172396E8</v>
      </c>
      <c r="G113" s="56">
        <v>1.6300532978E8</v>
      </c>
      <c r="H113" s="56" t="s">
        <v>136</v>
      </c>
    </row>
    <row r="114" ht="15.75" customHeight="1">
      <c r="A114" s="57">
        <v>2781.0</v>
      </c>
      <c r="B114" s="56">
        <v>0.0158944903</v>
      </c>
      <c r="C114" s="56">
        <v>0.0172657237</v>
      </c>
      <c r="D114" s="56">
        <v>0.00808803300816</v>
      </c>
      <c r="E114" s="56">
        <v>0.00982210315306</v>
      </c>
      <c r="F114" s="56">
        <v>1.2302961383E8</v>
      </c>
      <c r="G114" s="56">
        <v>1.007191323E8</v>
      </c>
      <c r="H114" s="56" t="s">
        <v>137</v>
      </c>
    </row>
    <row r="115" ht="15.75" customHeight="1">
      <c r="A115" s="57">
        <v>2781.0</v>
      </c>
      <c r="B115" s="56">
        <v>0.00981927682434</v>
      </c>
      <c r="C115" s="56">
        <v>0.00981927682434</v>
      </c>
      <c r="D115" s="56">
        <v>0.00621758715353</v>
      </c>
      <c r="E115" s="56">
        <v>0.00810706484103</v>
      </c>
      <c r="F115" s="56">
        <v>1.017035908E8</v>
      </c>
      <c r="G115" s="56">
        <v>8.313250847E7</v>
      </c>
      <c r="H115" s="56" t="s">
        <v>138</v>
      </c>
    </row>
    <row r="116" ht="15.75" customHeight="1">
      <c r="A116" s="57">
        <v>2781.0</v>
      </c>
      <c r="B116" s="56">
        <v>0.00811116624306</v>
      </c>
      <c r="C116" s="56">
        <v>0.0236279091</v>
      </c>
      <c r="D116" s="56">
        <v>0.00772661586544</v>
      </c>
      <c r="E116" s="56">
        <v>0.0231807375</v>
      </c>
      <c r="F116" s="56">
        <v>1.0849778021E8</v>
      </c>
      <c r="G116" s="56">
        <v>2.3770268632E8</v>
      </c>
      <c r="H116" s="56" t="s">
        <v>139</v>
      </c>
    </row>
    <row r="117" ht="15.75" customHeight="1">
      <c r="A117" s="57">
        <v>2781.0</v>
      </c>
      <c r="B117" s="56">
        <v>0.0231901309</v>
      </c>
      <c r="C117" s="56">
        <v>0.0896611345</v>
      </c>
      <c r="D117" s="56">
        <v>0.0142250568</v>
      </c>
      <c r="E117" s="56">
        <v>0.0656049807</v>
      </c>
      <c r="F117" s="56">
        <v>1.32071455448E9</v>
      </c>
      <c r="G117" s="56">
        <v>6.7273475286E8</v>
      </c>
      <c r="H117" s="56" t="s">
        <v>140</v>
      </c>
    </row>
    <row r="118" ht="15.75" customHeight="1">
      <c r="A118" s="57">
        <v>2781.0</v>
      </c>
      <c r="B118" s="56">
        <v>0.0656216578</v>
      </c>
      <c r="C118" s="56">
        <v>0.0682538457</v>
      </c>
      <c r="D118" s="56">
        <v>0.0478088991</v>
      </c>
      <c r="E118" s="56">
        <v>0.0511810872</v>
      </c>
      <c r="F118" s="56">
        <v>3.2584572577E8</v>
      </c>
      <c r="G118" s="56">
        <v>5.0236555234E8</v>
      </c>
      <c r="H118" s="56" t="s">
        <v>141</v>
      </c>
    </row>
    <row r="119" ht="15.75" customHeight="1">
      <c r="A119" s="57">
        <v>2781.0</v>
      </c>
      <c r="B119" s="56">
        <v>0.0511916698</v>
      </c>
      <c r="C119" s="56">
        <v>0.0525159263</v>
      </c>
      <c r="D119" s="56">
        <v>0.0342105616</v>
      </c>
      <c r="E119" s="56">
        <v>0.0432550146</v>
      </c>
      <c r="F119" s="56">
        <v>2.2336065864E8</v>
      </c>
      <c r="G119" s="56">
        <v>4.2456769054E8</v>
      </c>
      <c r="H119" s="56" t="s">
        <v>142</v>
      </c>
    </row>
    <row r="120" ht="15.75" customHeight="1">
      <c r="A120" s="57">
        <v>2781.0</v>
      </c>
      <c r="B120" s="56">
        <v>0.0432515774</v>
      </c>
      <c r="C120" s="56">
        <v>0.0468751171</v>
      </c>
      <c r="D120" s="56">
        <v>0.0361661705</v>
      </c>
      <c r="E120" s="56">
        <v>0.0371742613</v>
      </c>
      <c r="F120" s="56">
        <v>1.3440679244E8</v>
      </c>
      <c r="G120" s="56">
        <v>3.6488355992E8</v>
      </c>
      <c r="H120" s="56" t="s">
        <v>143</v>
      </c>
    </row>
    <row r="121" ht="15.75" customHeight="1">
      <c r="A121" s="57">
        <v>2781.0</v>
      </c>
      <c r="B121" s="56">
        <v>0.0371742014</v>
      </c>
      <c r="C121" s="56">
        <v>0.0416884071</v>
      </c>
      <c r="D121" s="56">
        <v>0.0329198762</v>
      </c>
      <c r="E121" s="56">
        <v>0.0349566294</v>
      </c>
      <c r="F121" s="56">
        <v>1.204669552E8</v>
      </c>
      <c r="G121" s="56">
        <v>3.4311650035E8</v>
      </c>
      <c r="H121" s="56" t="s">
        <v>144</v>
      </c>
    </row>
    <row r="122" ht="15.75" customHeight="1">
      <c r="A122" s="57">
        <v>2781.0</v>
      </c>
      <c r="B122" s="56">
        <v>0.0349353022</v>
      </c>
      <c r="C122" s="56">
        <v>0.0392244693</v>
      </c>
      <c r="D122" s="56">
        <v>0.0319844627</v>
      </c>
      <c r="E122" s="56">
        <v>0.0323086187</v>
      </c>
      <c r="F122" s="56">
        <v>7.452447074E7</v>
      </c>
      <c r="G122" s="56">
        <v>3.1712498558E8</v>
      </c>
      <c r="H122" s="56" t="s">
        <v>145</v>
      </c>
    </row>
    <row r="123" ht="15.75" customHeight="1">
      <c r="A123" s="57">
        <v>2781.0</v>
      </c>
      <c r="B123" s="56">
        <v>0.0323103594</v>
      </c>
      <c r="C123" s="56">
        <v>0.0326506151</v>
      </c>
      <c r="D123" s="56">
        <v>0.0264856278</v>
      </c>
      <c r="E123" s="56">
        <v>0.0285549749</v>
      </c>
      <c r="F123" s="56">
        <v>7.027027549E7</v>
      </c>
      <c r="G123" s="56">
        <v>2.8028112884E8</v>
      </c>
      <c r="H123" s="56" t="s">
        <v>146</v>
      </c>
    </row>
    <row r="124" ht="15.75" customHeight="1">
      <c r="A124" s="57">
        <v>2781.0</v>
      </c>
      <c r="B124" s="56">
        <v>0.0285542231</v>
      </c>
      <c r="C124" s="56">
        <v>0.0287171355</v>
      </c>
      <c r="D124" s="56">
        <v>0.0219643747</v>
      </c>
      <c r="E124" s="56">
        <v>0.0226188851</v>
      </c>
      <c r="F124" s="56">
        <v>8.297952914E7</v>
      </c>
      <c r="G124" s="56">
        <v>2.2201548413E8</v>
      </c>
      <c r="H124" s="56" t="s">
        <v>147</v>
      </c>
    </row>
    <row r="125" ht="15.75" customHeight="1">
      <c r="A125" s="57">
        <v>2781.0</v>
      </c>
      <c r="B125" s="56">
        <v>0.0226208804</v>
      </c>
      <c r="C125" s="56">
        <v>0.0323656951</v>
      </c>
      <c r="D125" s="56">
        <v>0.0219073961</v>
      </c>
      <c r="E125" s="56">
        <v>0.0242275776</v>
      </c>
      <c r="F125" s="56">
        <v>1.166221442E8</v>
      </c>
      <c r="G125" s="56">
        <v>2.3780561065E8</v>
      </c>
      <c r="H125" s="56" t="s">
        <v>148</v>
      </c>
    </row>
    <row r="126" ht="15.75" customHeight="1">
      <c r="A126" s="57">
        <v>2781.0</v>
      </c>
      <c r="B126" s="56">
        <v>0.0242290698</v>
      </c>
      <c r="C126" s="56">
        <v>0.041080097</v>
      </c>
      <c r="D126" s="56">
        <v>0.0240243448</v>
      </c>
      <c r="E126" s="56">
        <v>0.0301224151</v>
      </c>
      <c r="F126" s="56">
        <v>4.5489515008E8</v>
      </c>
      <c r="G126" s="56">
        <v>2.9566628965E8</v>
      </c>
      <c r="H126" s="56" t="s">
        <v>149</v>
      </c>
    </row>
    <row r="127" ht="15.75" customHeight="1">
      <c r="A127" s="57">
        <v>2781.0</v>
      </c>
      <c r="B127" s="56">
        <v>0.0301256611</v>
      </c>
      <c r="C127" s="56">
        <v>0.0675190501</v>
      </c>
      <c r="D127" s="56">
        <v>0.0299817198</v>
      </c>
      <c r="E127" s="56">
        <v>0.0517399833</v>
      </c>
      <c r="F127" s="56">
        <v>1.59967570895E9</v>
      </c>
      <c r="G127" s="56">
        <v>5.0785438901E8</v>
      </c>
      <c r="H127" s="56" t="s">
        <v>150</v>
      </c>
    </row>
    <row r="128" ht="15.75" customHeight="1">
      <c r="A128" s="57">
        <v>2781.0</v>
      </c>
      <c r="B128" s="56">
        <v>0.051779252</v>
      </c>
      <c r="C128" s="56">
        <v>0.053786985</v>
      </c>
      <c r="D128" s="56">
        <v>0.0291017179</v>
      </c>
      <c r="E128" s="56">
        <v>0.0292543062</v>
      </c>
      <c r="F128" s="56">
        <v>4.6719834282E8</v>
      </c>
      <c r="G128" s="56">
        <v>2.8714541177E8</v>
      </c>
      <c r="H128" s="56" t="s">
        <v>151</v>
      </c>
    </row>
    <row r="129" ht="15.75" customHeight="1">
      <c r="A129" s="57">
        <v>2781.0</v>
      </c>
      <c r="B129" s="56">
        <v>0.0292924414</v>
      </c>
      <c r="C129" s="56">
        <v>0.0368240397</v>
      </c>
      <c r="D129" s="56">
        <v>0.0278206834</v>
      </c>
      <c r="E129" s="56">
        <v>0.0283211077</v>
      </c>
      <c r="F129" s="56">
        <v>2.7016917042E8</v>
      </c>
      <c r="G129" s="56">
        <v>2.7801727951E8</v>
      </c>
      <c r="H129" s="56" t="s">
        <v>152</v>
      </c>
    </row>
    <row r="130" ht="15.75" customHeight="1">
      <c r="A130" s="57">
        <v>2781.0</v>
      </c>
      <c r="B130" s="56">
        <v>0.0283232245</v>
      </c>
      <c r="C130" s="56">
        <v>0.0342072</v>
      </c>
      <c r="D130" s="56">
        <v>0.0264522393</v>
      </c>
      <c r="E130" s="56">
        <v>0.0320615631</v>
      </c>
      <c r="F130" s="56">
        <v>3.0781586621E8</v>
      </c>
      <c r="G130" s="56">
        <v>3.1469657927E8</v>
      </c>
      <c r="H130" s="56" t="s">
        <v>153</v>
      </c>
    </row>
    <row r="131" ht="15.75" customHeight="1">
      <c r="A131" s="57">
        <v>2781.0</v>
      </c>
      <c r="B131" s="56">
        <v>0.0320784959</v>
      </c>
      <c r="C131" s="56">
        <v>0.0363019478</v>
      </c>
      <c r="D131" s="56">
        <v>0.0289404451</v>
      </c>
      <c r="E131" s="56">
        <v>0.0343124708</v>
      </c>
      <c r="F131" s="56">
        <v>1.511221421E8</v>
      </c>
      <c r="G131" s="56">
        <v>3.3675248311E8</v>
      </c>
      <c r="H131" s="56" t="s">
        <v>154</v>
      </c>
    </row>
    <row r="132" ht="15.75" customHeight="1">
      <c r="A132" s="57">
        <v>2781.0</v>
      </c>
      <c r="B132" s="56">
        <v>0.0343242143</v>
      </c>
      <c r="C132" s="56">
        <v>0.0620981675</v>
      </c>
      <c r="D132" s="56">
        <v>0.0330450823</v>
      </c>
      <c r="E132" s="56">
        <v>0.0376721653</v>
      </c>
      <c r="F132" s="56">
        <v>1.50128642395E9</v>
      </c>
      <c r="G132" s="56">
        <v>3.6954647193E8</v>
      </c>
      <c r="H132" s="56" t="s">
        <v>155</v>
      </c>
    </row>
    <row r="133" ht="15.75" customHeight="1">
      <c r="A133" s="57">
        <v>2781.0</v>
      </c>
      <c r="B133" s="56">
        <v>0.0376690267</v>
      </c>
      <c r="C133" s="56">
        <v>0.0416119669</v>
      </c>
      <c r="D133" s="56">
        <v>0.0342320157</v>
      </c>
      <c r="E133" s="56">
        <v>0.0380776158</v>
      </c>
      <c r="F133" s="56">
        <v>3.705344549E8</v>
      </c>
      <c r="G133" s="57" t="s">
        <v>156</v>
      </c>
      <c r="H133" s="56" t="s">
        <v>157</v>
      </c>
    </row>
    <row r="134" ht="15.75" customHeight="1">
      <c r="A134" s="57">
        <v>2781.0</v>
      </c>
      <c r="B134" s="56">
        <v>0.0381112896</v>
      </c>
      <c r="C134" s="56">
        <v>0.0465002947</v>
      </c>
      <c r="D134" s="56">
        <v>0.0361160667</v>
      </c>
      <c r="E134" s="56">
        <v>0.03949066</v>
      </c>
      <c r="F134" s="56">
        <v>3.4076718225E8</v>
      </c>
      <c r="G134" s="56">
        <v>3.8733135445E8</v>
      </c>
      <c r="H134" s="56" t="s">
        <v>158</v>
      </c>
    </row>
    <row r="135" ht="15.75" customHeight="1">
      <c r="A135" s="57">
        <v>2781.0</v>
      </c>
      <c r="B135" s="56">
        <v>0.0394902037</v>
      </c>
      <c r="C135" s="56">
        <v>0.0395497933</v>
      </c>
      <c r="D135" s="56">
        <v>0.0347157387</v>
      </c>
      <c r="E135" s="56">
        <v>0.0369353549</v>
      </c>
      <c r="F135" s="56">
        <v>2.122428219E8</v>
      </c>
      <c r="G135" s="56">
        <v>3.622618799E8</v>
      </c>
      <c r="H135" s="56" t="s">
        <v>159</v>
      </c>
    </row>
    <row r="136" ht="15.75" customHeight="1">
      <c r="A136" s="57">
        <v>2781.0</v>
      </c>
      <c r="B136" s="56">
        <v>0.0369963843</v>
      </c>
      <c r="C136" s="56">
        <v>0.0370216595</v>
      </c>
      <c r="D136" s="56">
        <v>0.022928753</v>
      </c>
      <c r="E136" s="56">
        <v>0.0230563047</v>
      </c>
      <c r="F136" s="56">
        <v>2.6872244957E8</v>
      </c>
      <c r="G136" s="56">
        <v>2.2612370035E8</v>
      </c>
      <c r="H136" s="56" t="s">
        <v>160</v>
      </c>
    </row>
    <row r="137" ht="15.75" customHeight="1">
      <c r="A137" s="57">
        <v>2781.0</v>
      </c>
      <c r="B137" s="56">
        <v>0.0230746333</v>
      </c>
      <c r="C137" s="56">
        <v>0.0244652523</v>
      </c>
      <c r="D137" s="56">
        <v>0.0207405465</v>
      </c>
      <c r="E137" s="56">
        <v>0.0212143826</v>
      </c>
      <c r="F137" s="56">
        <v>2.323131442E8</v>
      </c>
      <c r="G137" s="56">
        <v>2.0804430702E8</v>
      </c>
      <c r="H137" s="56" t="s">
        <v>161</v>
      </c>
    </row>
    <row r="138" ht="15.75" customHeight="1">
      <c r="A138" s="57">
        <v>2781.0</v>
      </c>
      <c r="B138" s="56">
        <v>0.0212396136</v>
      </c>
      <c r="C138" s="56">
        <v>0.0223929525</v>
      </c>
      <c r="D138" s="56">
        <v>0.0188561766</v>
      </c>
      <c r="E138" s="56">
        <v>0.0209300424</v>
      </c>
      <c r="F138" s="56">
        <v>1.9569855075E8</v>
      </c>
      <c r="G138" s="56">
        <v>2.0523672198E8</v>
      </c>
      <c r="H138" s="56" t="s">
        <v>162</v>
      </c>
    </row>
    <row r="139" ht="15.75" customHeight="1">
      <c r="A139" s="57">
        <v>2781.0</v>
      </c>
      <c r="B139" s="56">
        <v>0.0209292534</v>
      </c>
      <c r="C139" s="56">
        <v>0.0234313869</v>
      </c>
      <c r="D139" s="56">
        <v>0.0199498351</v>
      </c>
      <c r="E139" s="56">
        <v>0.0221940087</v>
      </c>
      <c r="F139" s="56">
        <v>1.2569666222E8</v>
      </c>
      <c r="G139" s="56">
        <v>2.1762441711E8</v>
      </c>
      <c r="H139" s="56" t="s">
        <v>163</v>
      </c>
    </row>
    <row r="140" ht="15.75" customHeight="1">
      <c r="A140" s="57">
        <v>2781.0</v>
      </c>
      <c r="B140" s="56">
        <v>0.0222005706</v>
      </c>
      <c r="C140" s="56">
        <v>0.0258394385</v>
      </c>
      <c r="D140" s="56">
        <v>0.020586409</v>
      </c>
      <c r="E140" s="56">
        <v>0.0240936637</v>
      </c>
      <c r="F140" s="56">
        <v>2.1560627256E8</v>
      </c>
      <c r="G140" s="56">
        <v>2.3624164496E8</v>
      </c>
      <c r="H140" s="56" t="s">
        <v>164</v>
      </c>
    </row>
    <row r="141" ht="15.75" customHeight="1">
      <c r="A141" s="57">
        <v>2781.0</v>
      </c>
      <c r="B141" s="56">
        <v>0.0240853541</v>
      </c>
      <c r="C141" s="56">
        <v>0.0270431695</v>
      </c>
      <c r="D141" s="56">
        <v>0.0207064907</v>
      </c>
      <c r="E141" s="56">
        <v>0.0210376967</v>
      </c>
      <c r="F141" s="56">
        <v>1.4490680542E8</v>
      </c>
      <c r="G141" s="56">
        <v>2.0626096608E8</v>
      </c>
      <c r="H141" s="56" t="s">
        <v>165</v>
      </c>
    </row>
    <row r="142" ht="15.75" customHeight="1">
      <c r="A142" s="57">
        <v>2781.0</v>
      </c>
      <c r="B142" s="56">
        <v>0.0210394728</v>
      </c>
      <c r="C142" s="56">
        <v>0.0217795716</v>
      </c>
      <c r="D142" s="56">
        <v>0.019550629</v>
      </c>
      <c r="E142" s="56">
        <v>0.0210377864</v>
      </c>
      <c r="F142" s="56">
        <v>6.92769621E7</v>
      </c>
      <c r="G142" s="57" t="s">
        <v>166</v>
      </c>
      <c r="H142" s="56" t="s">
        <v>167</v>
      </c>
    </row>
    <row r="143" ht="15.75" customHeight="1">
      <c r="A143" s="57">
        <v>2781.0</v>
      </c>
      <c r="B143" s="56">
        <v>0.0209578595</v>
      </c>
      <c r="C143" s="56">
        <v>0.0235863881</v>
      </c>
      <c r="D143" s="56">
        <v>0.019649189</v>
      </c>
      <c r="E143" s="56">
        <v>0.0201629047</v>
      </c>
      <c r="F143" s="56">
        <v>1.4079416371E8</v>
      </c>
      <c r="G143" s="56">
        <v>1.9766085338E8</v>
      </c>
      <c r="H143" s="56" t="s">
        <v>168</v>
      </c>
    </row>
    <row r="144" ht="15.75" customHeight="1">
      <c r="A144" s="57">
        <v>2781.0</v>
      </c>
      <c r="B144" s="56">
        <v>0.0201610639</v>
      </c>
      <c r="C144" s="56">
        <v>0.0212421715</v>
      </c>
      <c r="D144" s="56">
        <v>0.0198292786</v>
      </c>
      <c r="E144" s="56">
        <v>0.0204024888</v>
      </c>
      <c r="F144" s="56">
        <v>4.229539366E7</v>
      </c>
      <c r="G144" s="56">
        <v>2.0000407233E8</v>
      </c>
      <c r="H144" s="56" t="s">
        <v>169</v>
      </c>
    </row>
    <row r="145" ht="15.75" customHeight="1">
      <c r="A145" s="57">
        <v>2781.0</v>
      </c>
      <c r="B145" s="56">
        <v>0.0203769937</v>
      </c>
      <c r="C145" s="56">
        <v>0.0266565363</v>
      </c>
      <c r="D145" s="56">
        <v>0.0203727439</v>
      </c>
      <c r="E145" s="56">
        <v>0.0259642851</v>
      </c>
      <c r="F145" s="56">
        <v>1.4747087521E8</v>
      </c>
      <c r="G145" s="56">
        <v>2.5451712727E8</v>
      </c>
      <c r="H145" s="56" t="s">
        <v>170</v>
      </c>
    </row>
    <row r="146" ht="15.75" customHeight="1">
      <c r="A146" s="57">
        <v>2781.0</v>
      </c>
      <c r="B146" s="56">
        <v>0.0259675422</v>
      </c>
      <c r="C146" s="56">
        <v>0.0268502639</v>
      </c>
      <c r="D146" s="56">
        <v>0.0211217525</v>
      </c>
      <c r="E146" s="56">
        <v>0.0230556415</v>
      </c>
      <c r="F146" s="56">
        <v>1.1690109429E8</v>
      </c>
      <c r="G146" s="56">
        <v>2.2599409628E8</v>
      </c>
      <c r="H146" s="56" t="s">
        <v>171</v>
      </c>
    </row>
    <row r="147" ht="15.75" customHeight="1">
      <c r="A147" s="57">
        <v>2781.0</v>
      </c>
      <c r="B147" s="56">
        <v>0.0230591222</v>
      </c>
      <c r="C147" s="56">
        <v>0.0234145234</v>
      </c>
      <c r="D147" s="56">
        <v>0.021324468</v>
      </c>
      <c r="E147" s="56">
        <v>0.0222116343</v>
      </c>
      <c r="F147" s="56">
        <v>6.931820179E7</v>
      </c>
      <c r="G147" s="56">
        <v>2.1771495136E8</v>
      </c>
      <c r="H147" s="56" t="s">
        <v>172</v>
      </c>
    </row>
    <row r="148" ht="15.75" customHeight="1">
      <c r="A148" s="57">
        <v>2781.0</v>
      </c>
      <c r="B148" s="56">
        <v>0.0222099018</v>
      </c>
      <c r="C148" s="56">
        <v>0.0421340737</v>
      </c>
      <c r="D148" s="56">
        <v>0.0211103895</v>
      </c>
      <c r="E148" s="56">
        <v>0.0327123524</v>
      </c>
      <c r="F148" s="56">
        <v>7.2154820229E8</v>
      </c>
      <c r="G148" s="56">
        <v>3.2059443323E8</v>
      </c>
      <c r="H148" s="56" t="s">
        <v>173</v>
      </c>
    </row>
    <row r="149" ht="15.75" customHeight="1">
      <c r="A149" s="57">
        <v>2781.0</v>
      </c>
      <c r="B149" s="56">
        <v>0.0327291953</v>
      </c>
      <c r="C149" s="56">
        <v>0.0344545305</v>
      </c>
      <c r="D149" s="56">
        <v>0.0240679531</v>
      </c>
      <c r="E149" s="56">
        <v>0.0263637856</v>
      </c>
      <c r="F149" s="56">
        <v>3.2848301734E8</v>
      </c>
      <c r="G149" s="56">
        <v>2.5835840105E8</v>
      </c>
      <c r="H149" s="56" t="s">
        <v>174</v>
      </c>
    </row>
    <row r="150" ht="15.75" customHeight="1">
      <c r="A150" s="57">
        <v>2781.0</v>
      </c>
      <c r="B150" s="56">
        <v>0.026380363</v>
      </c>
      <c r="C150" s="56">
        <v>0.0343008077</v>
      </c>
      <c r="D150" s="56">
        <v>0.0263314149</v>
      </c>
      <c r="E150" s="56">
        <v>0.0280786855</v>
      </c>
      <c r="F150" s="56">
        <v>3.7538664688E8</v>
      </c>
      <c r="G150" s="56">
        <v>2.7515086635E8</v>
      </c>
      <c r="H150" s="56" t="s">
        <v>175</v>
      </c>
    </row>
    <row r="151" ht="15.75" customHeight="1">
      <c r="A151" s="57">
        <v>2781.0</v>
      </c>
      <c r="B151" s="56">
        <v>0.0280859598</v>
      </c>
      <c r="C151" s="56">
        <v>0.0294062273</v>
      </c>
      <c r="D151" s="56">
        <v>0.0260842025</v>
      </c>
      <c r="E151" s="56">
        <v>0.0283442469</v>
      </c>
      <c r="F151" s="56">
        <v>2.0191638188E8</v>
      </c>
      <c r="G151" s="56">
        <v>2.7773907554E8</v>
      </c>
      <c r="H151" s="56" t="s">
        <v>176</v>
      </c>
    </row>
    <row r="152" ht="15.75" customHeight="1">
      <c r="A152" s="57">
        <v>2781.0</v>
      </c>
      <c r="B152" s="56">
        <v>0.0283509536</v>
      </c>
      <c r="C152" s="56">
        <v>0.0283572306</v>
      </c>
      <c r="D152" s="56">
        <v>0.0237474404</v>
      </c>
      <c r="E152" s="56">
        <v>0.0240125829</v>
      </c>
      <c r="F152" s="56">
        <v>1.0946824527E8</v>
      </c>
      <c r="G152" s="56">
        <v>2.3528728487E8</v>
      </c>
      <c r="H152" s="56" t="s">
        <v>177</v>
      </c>
    </row>
    <row r="153" ht="15.75" customHeight="1">
      <c r="A153" s="57">
        <v>2781.0</v>
      </c>
      <c r="B153" s="56">
        <v>0.0240080445</v>
      </c>
      <c r="C153" s="56">
        <v>0.0248691983</v>
      </c>
      <c r="D153" s="56">
        <v>0.0213810619</v>
      </c>
      <c r="E153" s="56">
        <v>0.0229243696</v>
      </c>
      <c r="F153" s="56">
        <v>1.4701859714E8</v>
      </c>
      <c r="G153" s="56">
        <v>2.2461098738E8</v>
      </c>
      <c r="H153" s="56" t="s">
        <v>178</v>
      </c>
    </row>
    <row r="154" ht="15.75" customHeight="1">
      <c r="A154" s="57">
        <v>2781.0</v>
      </c>
      <c r="B154" s="56">
        <v>0.0229260673</v>
      </c>
      <c r="C154" s="56">
        <v>0.0246542566</v>
      </c>
      <c r="D154" s="56">
        <v>0.0218726222</v>
      </c>
      <c r="E154" s="56">
        <v>0.0235010274</v>
      </c>
      <c r="F154" s="56">
        <v>1.1778418276E8</v>
      </c>
      <c r="G154" s="56">
        <v>2.3024950911E8</v>
      </c>
      <c r="H154" s="56" t="s">
        <v>179</v>
      </c>
    </row>
    <row r="155" ht="15.75" customHeight="1">
      <c r="A155" s="57">
        <v>2781.0</v>
      </c>
      <c r="B155" s="56">
        <v>0.0234920885</v>
      </c>
      <c r="C155" s="56">
        <v>0.0239842865</v>
      </c>
      <c r="D155" s="56">
        <v>0.0203263632</v>
      </c>
      <c r="E155" s="56">
        <v>0.0224384269</v>
      </c>
      <c r="F155" s="56">
        <v>1.2618766191E8</v>
      </c>
      <c r="G155" s="56">
        <v>2.198292545E8</v>
      </c>
      <c r="H155" s="56" t="s">
        <v>180</v>
      </c>
    </row>
    <row r="156" ht="15.75" customHeight="1">
      <c r="A156" s="57">
        <v>2781.0</v>
      </c>
      <c r="B156" s="56">
        <v>0.0224392108</v>
      </c>
      <c r="C156" s="56">
        <v>0.0224587783</v>
      </c>
      <c r="D156" s="56">
        <v>0.0208737837</v>
      </c>
      <c r="E156" s="56">
        <v>0.0212021753</v>
      </c>
      <c r="F156" s="56">
        <v>6.540211751E7</v>
      </c>
      <c r="G156" s="56">
        <v>2.0777443968E8</v>
      </c>
      <c r="H156" s="56" t="s">
        <v>181</v>
      </c>
    </row>
    <row r="157" ht="15.75" customHeight="1">
      <c r="A157" s="57">
        <v>2781.0</v>
      </c>
      <c r="B157" s="56">
        <v>0.0212020388</v>
      </c>
      <c r="C157" s="56">
        <v>0.0222290181</v>
      </c>
      <c r="D157" s="56">
        <v>0.0207219256</v>
      </c>
      <c r="E157" s="56">
        <v>0.0216048476</v>
      </c>
      <c r="F157" s="56">
        <v>6.68107712E7</v>
      </c>
      <c r="G157" s="56">
        <v>2.1170831169E8</v>
      </c>
      <c r="H157" s="56" t="s">
        <v>182</v>
      </c>
    </row>
    <row r="158" ht="15.75" customHeight="1">
      <c r="A158" s="57">
        <v>2781.0</v>
      </c>
      <c r="B158" s="56">
        <v>0.0216050836</v>
      </c>
      <c r="C158" s="56">
        <v>0.0233471398</v>
      </c>
      <c r="D158" s="56">
        <v>0.0212791174</v>
      </c>
      <c r="E158" s="56">
        <v>0.0226698094</v>
      </c>
      <c r="F158" s="56">
        <v>1.2962997202E8</v>
      </c>
      <c r="G158" s="56">
        <v>2.2212600973E8</v>
      </c>
      <c r="H158" s="56" t="s">
        <v>183</v>
      </c>
    </row>
    <row r="159" ht="15.75" customHeight="1">
      <c r="A159" s="57">
        <v>2781.0</v>
      </c>
      <c r="B159" s="56">
        <v>0.0226673674</v>
      </c>
      <c r="C159" s="56">
        <v>0.0227803506</v>
      </c>
      <c r="D159" s="56">
        <v>0.0193195479</v>
      </c>
      <c r="E159" s="56">
        <v>0.0196867427</v>
      </c>
      <c r="F159" s="56">
        <v>9.533962096E7</v>
      </c>
      <c r="G159" s="56">
        <v>1.928928413E8</v>
      </c>
      <c r="H159" s="56" t="s">
        <v>184</v>
      </c>
    </row>
    <row r="160" ht="15.75" customHeight="1">
      <c r="A160" s="57">
        <v>2781.0</v>
      </c>
      <c r="B160" s="56">
        <v>0.0196894587</v>
      </c>
      <c r="C160" s="56">
        <v>0.0221979747</v>
      </c>
      <c r="D160" s="56">
        <v>0.0185251815</v>
      </c>
      <c r="E160" s="56">
        <v>0.0205674456</v>
      </c>
      <c r="F160" s="56">
        <v>1.2570209397E8</v>
      </c>
      <c r="G160" s="56">
        <v>2.0151726149E8</v>
      </c>
      <c r="H160" s="56" t="s">
        <v>185</v>
      </c>
    </row>
    <row r="161" ht="15.75" customHeight="1">
      <c r="A161" s="57">
        <v>2781.0</v>
      </c>
      <c r="B161" s="56">
        <v>0.0205701905</v>
      </c>
      <c r="C161" s="56">
        <v>0.0205701905</v>
      </c>
      <c r="D161" s="56">
        <v>0.0175339945</v>
      </c>
      <c r="E161" s="56">
        <v>0.0176078965</v>
      </c>
      <c r="F161" s="56">
        <v>6.864069984E7</v>
      </c>
      <c r="G161" s="56">
        <v>1.7251560906E8</v>
      </c>
      <c r="H161" s="56" t="s">
        <v>186</v>
      </c>
    </row>
    <row r="162" ht="15.75" customHeight="1">
      <c r="A162" s="57">
        <v>2781.0</v>
      </c>
      <c r="B162" s="56">
        <v>0.0176039822</v>
      </c>
      <c r="C162" s="56">
        <v>0.017728952</v>
      </c>
      <c r="D162" s="56">
        <v>0.0141115576</v>
      </c>
      <c r="E162" s="56">
        <v>0.0150711947</v>
      </c>
      <c r="F162" s="56">
        <v>8.574271945E7</v>
      </c>
      <c r="G162" s="56">
        <v>1.4765645839E8</v>
      </c>
      <c r="H162" s="56" t="s">
        <v>187</v>
      </c>
    </row>
    <row r="163" ht="15.75" customHeight="1">
      <c r="A163" s="57">
        <v>2781.0</v>
      </c>
      <c r="B163" s="56">
        <v>0.0150700744</v>
      </c>
      <c r="C163" s="56">
        <v>0.0156225289</v>
      </c>
      <c r="D163" s="56">
        <v>0.0146558228</v>
      </c>
      <c r="E163" s="56">
        <v>0.0147424904</v>
      </c>
      <c r="F163" s="56">
        <v>3.934444184E7</v>
      </c>
      <c r="G163" s="56">
        <v>1.4443328203E8</v>
      </c>
      <c r="H163" s="56" t="s">
        <v>188</v>
      </c>
    </row>
    <row r="164" ht="15.75" customHeight="1">
      <c r="A164" s="57">
        <v>2781.0</v>
      </c>
      <c r="B164" s="56">
        <v>0.0147416962</v>
      </c>
      <c r="C164" s="56">
        <v>0.0147767723</v>
      </c>
      <c r="D164" s="56">
        <v>0.0138615511</v>
      </c>
      <c r="E164" s="56">
        <v>0.014465523</v>
      </c>
      <c r="F164" s="56">
        <v>3.221413269E7</v>
      </c>
      <c r="G164" s="56">
        <v>1.4171587147E8</v>
      </c>
      <c r="H164" s="56" t="s">
        <v>189</v>
      </c>
    </row>
    <row r="165" ht="15.75" customHeight="1">
      <c r="A165" s="57">
        <v>2781.0</v>
      </c>
      <c r="B165" s="56">
        <v>0.0144646198</v>
      </c>
      <c r="C165" s="56">
        <v>0.0159780705</v>
      </c>
      <c r="D165" s="56">
        <v>0.0131838132</v>
      </c>
      <c r="E165" s="56">
        <v>0.0154516848</v>
      </c>
      <c r="F165" s="56">
        <v>6.306849403E7</v>
      </c>
      <c r="G165" s="56">
        <v>1.5136498886E8</v>
      </c>
      <c r="H165" s="56" t="s">
        <v>190</v>
      </c>
    </row>
    <row r="166" ht="15.75" customHeight="1">
      <c r="A166" s="57">
        <v>2781.0</v>
      </c>
      <c r="B166" s="56">
        <v>0.0154508706</v>
      </c>
      <c r="C166" s="56">
        <v>0.0154508706</v>
      </c>
      <c r="D166" s="56">
        <v>0.0104848425</v>
      </c>
      <c r="E166" s="56">
        <v>0.0108430945</v>
      </c>
      <c r="F166" s="56">
        <v>6.477442659E7</v>
      </c>
      <c r="G166" s="56">
        <v>1.0621050356E8</v>
      </c>
      <c r="H166" s="56" t="s">
        <v>191</v>
      </c>
    </row>
    <row r="167" ht="15.75" customHeight="1">
      <c r="A167" s="57">
        <v>2781.0</v>
      </c>
      <c r="B167" s="56">
        <v>0.010843205</v>
      </c>
      <c r="C167" s="56">
        <v>0.0130967811</v>
      </c>
      <c r="D167" s="56">
        <v>0.0104053936</v>
      </c>
      <c r="E167" s="56">
        <v>0.0117247779</v>
      </c>
      <c r="F167" s="56">
        <v>6.108003493E7</v>
      </c>
      <c r="G167" s="56">
        <v>1.1483956649E8</v>
      </c>
      <c r="H167" s="56" t="s">
        <v>192</v>
      </c>
    </row>
    <row r="168" ht="15.75" customHeight="1">
      <c r="A168" s="57">
        <v>2781.0</v>
      </c>
      <c r="B168" s="56">
        <v>0.0117250716</v>
      </c>
      <c r="C168" s="56">
        <v>0.0129069893</v>
      </c>
      <c r="D168" s="56">
        <v>0.0116305243</v>
      </c>
      <c r="E168" s="56">
        <v>0.0123889914</v>
      </c>
      <c r="F168" s="56">
        <v>3.62760539E7</v>
      </c>
      <c r="G168" s="56">
        <v>1.2134207535E8</v>
      </c>
      <c r="H168" s="56" t="s">
        <v>193</v>
      </c>
    </row>
    <row r="169" ht="15.75" customHeight="1">
      <c r="A169" s="57">
        <v>2781.0</v>
      </c>
      <c r="B169" s="56">
        <v>0.0123829504</v>
      </c>
      <c r="C169" s="56">
        <v>0.0144139488</v>
      </c>
      <c r="D169" s="56">
        <v>0.0117556502</v>
      </c>
      <c r="E169" s="56">
        <v>0.0124951218</v>
      </c>
      <c r="F169" s="56">
        <v>6.064987355E7</v>
      </c>
      <c r="G169" s="56">
        <v>1.2237268968E8</v>
      </c>
      <c r="H169" s="56" t="s">
        <v>194</v>
      </c>
    </row>
    <row r="170" ht="15.75" customHeight="1">
      <c r="A170" s="57">
        <v>2781.0</v>
      </c>
      <c r="B170" s="56">
        <v>0.01249447</v>
      </c>
      <c r="C170" s="56">
        <v>0.0137019169</v>
      </c>
      <c r="D170" s="56">
        <v>0.011741268</v>
      </c>
      <c r="E170" s="56">
        <v>0.0118511092</v>
      </c>
      <c r="F170" s="56">
        <v>3.552040447E7</v>
      </c>
      <c r="G170" s="56">
        <v>1.1606130861E8</v>
      </c>
      <c r="H170" s="56" t="s">
        <v>195</v>
      </c>
    </row>
    <row r="171" ht="15.75" customHeight="1">
      <c r="A171" s="57">
        <v>2781.0</v>
      </c>
      <c r="B171" s="56">
        <v>0.0118483977</v>
      </c>
      <c r="C171" s="56">
        <v>0.0195558053</v>
      </c>
      <c r="D171" s="56">
        <v>0.0115973593</v>
      </c>
      <c r="E171" s="56">
        <v>0.0185001833</v>
      </c>
      <c r="F171" s="56">
        <v>2.5784960392E8</v>
      </c>
      <c r="G171" s="56">
        <v>1.8115260086E8</v>
      </c>
      <c r="H171" s="56" t="s">
        <v>196</v>
      </c>
    </row>
    <row r="172" ht="15.75" customHeight="1">
      <c r="A172" s="57">
        <v>2781.0</v>
      </c>
      <c r="B172" s="56">
        <v>0.0184843821</v>
      </c>
      <c r="C172" s="56">
        <v>0.0192362503</v>
      </c>
      <c r="D172" s="56">
        <v>0.0154578498</v>
      </c>
      <c r="E172" s="56">
        <v>0.0170451214</v>
      </c>
      <c r="F172" s="56">
        <v>2.1117667482E8</v>
      </c>
      <c r="G172" s="56">
        <v>1.6689573843E8</v>
      </c>
      <c r="H172" s="56" t="s">
        <v>197</v>
      </c>
    </row>
    <row r="173" ht="15.75" customHeight="1">
      <c r="A173" s="57">
        <v>2781.0</v>
      </c>
      <c r="B173" s="56">
        <v>0.0170432748</v>
      </c>
      <c r="C173" s="56">
        <v>0.017092995</v>
      </c>
      <c r="D173" s="56">
        <v>0.0151651244</v>
      </c>
      <c r="E173" s="56">
        <v>0.0154090043</v>
      </c>
      <c r="F173" s="56">
        <v>5.92239736E7</v>
      </c>
      <c r="G173" s="56">
        <v>1.5086998814E8</v>
      </c>
      <c r="H173" s="56" t="s">
        <v>198</v>
      </c>
    </row>
    <row r="174" ht="15.75" customHeight="1">
      <c r="A174" s="57">
        <v>2781.0</v>
      </c>
      <c r="B174" s="56">
        <v>0.0154083491</v>
      </c>
      <c r="C174" s="56">
        <v>0.0161558272</v>
      </c>
      <c r="D174" s="56">
        <v>0.0141730264</v>
      </c>
      <c r="E174" s="56">
        <v>0.0151801939</v>
      </c>
      <c r="F174" s="56">
        <v>1.0979285734E8</v>
      </c>
      <c r="G174" s="56">
        <v>1.4862274117E8</v>
      </c>
      <c r="H174" s="56" t="s">
        <v>199</v>
      </c>
    </row>
    <row r="175" ht="15.75" customHeight="1">
      <c r="A175" s="57">
        <v>2781.0</v>
      </c>
      <c r="B175" s="56">
        <v>0.0151766999</v>
      </c>
      <c r="C175" s="56">
        <v>0.0159850866</v>
      </c>
      <c r="D175" s="56">
        <v>0.0146206072</v>
      </c>
      <c r="E175" s="56">
        <v>0.0148503087</v>
      </c>
      <c r="F175" s="56">
        <v>7.936392597E7</v>
      </c>
      <c r="G175" s="56">
        <v>1.4538712383E8</v>
      </c>
      <c r="H175" s="56" t="s">
        <v>200</v>
      </c>
    </row>
    <row r="176" ht="15.75" customHeight="1">
      <c r="A176" s="57">
        <v>2781.0</v>
      </c>
      <c r="B176" s="56">
        <v>0.0148494418</v>
      </c>
      <c r="C176" s="56">
        <v>0.0156851374</v>
      </c>
      <c r="D176" s="56">
        <v>0.0116472207</v>
      </c>
      <c r="E176" s="56">
        <v>0.0134473391</v>
      </c>
      <c r="F176" s="56">
        <v>7.511160487E7</v>
      </c>
      <c r="G176" s="56">
        <v>1.3164495546E8</v>
      </c>
      <c r="H176" s="56" t="s">
        <v>201</v>
      </c>
    </row>
    <row r="177" ht="15.75" customHeight="1">
      <c r="A177" s="57">
        <v>2781.0</v>
      </c>
      <c r="B177" s="56">
        <v>0.0134485327</v>
      </c>
      <c r="C177" s="56">
        <v>0.013458498</v>
      </c>
      <c r="D177" s="56">
        <v>0.0122921786</v>
      </c>
      <c r="E177" s="56">
        <v>0.0124516008</v>
      </c>
      <c r="F177" s="56">
        <v>4.713494834E7</v>
      </c>
      <c r="G177" s="56">
        <v>1.2189207341E8</v>
      </c>
      <c r="H177" s="56" t="s">
        <v>202</v>
      </c>
    </row>
    <row r="178" ht="15.75" customHeight="1">
      <c r="A178" s="57">
        <v>2781.0</v>
      </c>
      <c r="B178" s="56">
        <v>0.012450829</v>
      </c>
      <c r="C178" s="56">
        <v>0.0127609189</v>
      </c>
      <c r="D178" s="56">
        <v>0.0116554553</v>
      </c>
      <c r="E178" s="56">
        <v>0.0117666812</v>
      </c>
      <c r="F178" s="56">
        <v>4.788251081E7</v>
      </c>
      <c r="G178" s="56">
        <v>1.1518463193E8</v>
      </c>
      <c r="H178" s="56" t="s">
        <v>203</v>
      </c>
    </row>
    <row r="179" ht="15.75" customHeight="1">
      <c r="A179" s="57">
        <v>2781.0</v>
      </c>
      <c r="B179" s="56">
        <v>0.0117666776</v>
      </c>
      <c r="C179" s="56">
        <v>0.0142325493</v>
      </c>
      <c r="D179" s="56">
        <v>0.0116903279</v>
      </c>
      <c r="E179" s="56">
        <v>0.0127558508</v>
      </c>
      <c r="F179" s="56">
        <v>7.415914044E7</v>
      </c>
      <c r="G179" s="56">
        <v>1.2485880356E8</v>
      </c>
      <c r="H179" s="56" t="s">
        <v>204</v>
      </c>
    </row>
    <row r="180" ht="15.75" customHeight="1">
      <c r="A180" s="57">
        <v>2781.0</v>
      </c>
      <c r="B180" s="56">
        <v>0.012752922</v>
      </c>
      <c r="C180" s="56">
        <v>0.0127843687</v>
      </c>
      <c r="D180" s="56">
        <v>0.0118435436</v>
      </c>
      <c r="E180" s="56">
        <v>0.0122539597</v>
      </c>
      <c r="F180" s="56">
        <v>5.358662562E7</v>
      </c>
      <c r="G180" s="56">
        <v>1.1994309604E8</v>
      </c>
      <c r="H180" s="56" t="s">
        <v>205</v>
      </c>
    </row>
    <row r="181" ht="15.75" customHeight="1">
      <c r="A181" s="57">
        <v>2781.0</v>
      </c>
      <c r="B181" s="56">
        <v>0.0122539824</v>
      </c>
      <c r="C181" s="56">
        <v>0.0131247601</v>
      </c>
      <c r="D181" s="56">
        <v>0.012129781</v>
      </c>
      <c r="E181" s="56">
        <v>0.0125891197</v>
      </c>
      <c r="F181" s="56">
        <v>5.496974229E7</v>
      </c>
      <c r="G181" s="56">
        <v>1.2321918058E8</v>
      </c>
      <c r="H181" s="56" t="s">
        <v>206</v>
      </c>
    </row>
    <row r="182" ht="15.75" customHeight="1">
      <c r="A182" s="57">
        <v>2781.0</v>
      </c>
      <c r="B182" s="56">
        <v>0.0125925397</v>
      </c>
      <c r="C182" s="56">
        <v>0.0136434416</v>
      </c>
      <c r="D182" s="56">
        <v>0.0124877808</v>
      </c>
      <c r="E182" s="56">
        <v>0.0130231235</v>
      </c>
      <c r="F182" s="56">
        <v>4.443042017E7</v>
      </c>
      <c r="G182" s="56">
        <v>1.2746070989E8</v>
      </c>
      <c r="H182" s="56" t="s">
        <v>207</v>
      </c>
    </row>
    <row r="183" ht="15.75" customHeight="1">
      <c r="A183" s="57">
        <v>2781.0</v>
      </c>
      <c r="B183" s="56">
        <v>0.0130223343</v>
      </c>
      <c r="C183" s="56">
        <v>0.0131547612</v>
      </c>
      <c r="D183" s="56">
        <v>0.0117712603</v>
      </c>
      <c r="E183" s="56">
        <v>0.0118381549</v>
      </c>
      <c r="F183" s="56">
        <v>2.706134862E7</v>
      </c>
      <c r="G183" s="56">
        <v>1.1586049273E8</v>
      </c>
      <c r="H183" s="56" t="s">
        <v>208</v>
      </c>
    </row>
    <row r="184" ht="15.75" customHeight="1">
      <c r="A184" s="57">
        <v>2781.0</v>
      </c>
      <c r="B184" s="56">
        <v>0.0118375845</v>
      </c>
      <c r="C184" s="56">
        <v>0.0118842228</v>
      </c>
      <c r="D184" s="56">
        <v>0.010936094</v>
      </c>
      <c r="E184" s="56">
        <v>0.011524947</v>
      </c>
      <c r="F184" s="56">
        <v>2.453085249E7</v>
      </c>
      <c r="G184" s="56">
        <v>1.1279163271E8</v>
      </c>
      <c r="H184" s="56" t="s">
        <v>209</v>
      </c>
    </row>
    <row r="185" ht="15.75" customHeight="1">
      <c r="A185" s="57">
        <v>2781.0</v>
      </c>
      <c r="B185" s="56">
        <v>0.0115251973</v>
      </c>
      <c r="C185" s="56">
        <v>0.011742388</v>
      </c>
      <c r="D185" s="56">
        <v>0.0106545399</v>
      </c>
      <c r="E185" s="56">
        <v>0.0113526932</v>
      </c>
      <c r="F185" s="56">
        <v>2.86578295E7</v>
      </c>
      <c r="G185" s="56">
        <v>1.1110168071E8</v>
      </c>
      <c r="H185" s="56" t="s">
        <v>210</v>
      </c>
    </row>
    <row r="186" ht="15.75" customHeight="1">
      <c r="A186" s="57">
        <v>2781.0</v>
      </c>
      <c r="B186" s="56">
        <v>0.0113580196</v>
      </c>
      <c r="C186" s="56">
        <v>0.0132657914</v>
      </c>
      <c r="D186" s="56">
        <v>0.0112346181</v>
      </c>
      <c r="E186" s="56">
        <v>0.01217821</v>
      </c>
      <c r="F186" s="56">
        <v>5.165080466E7</v>
      </c>
      <c r="G186" s="56">
        <v>1.0942274422E8</v>
      </c>
      <c r="H186" s="56" t="s">
        <v>211</v>
      </c>
    </row>
    <row r="187" ht="15.75" customHeight="1">
      <c r="A187" s="57">
        <v>2781.0</v>
      </c>
      <c r="B187" s="56">
        <v>0.0121784949</v>
      </c>
      <c r="C187" s="56">
        <v>0.0122617678</v>
      </c>
      <c r="D187" s="56">
        <v>0.0112598565</v>
      </c>
      <c r="E187" s="56">
        <v>0.0116205648</v>
      </c>
      <c r="F187" s="56">
        <v>3.659113503E7</v>
      </c>
      <c r="G187" s="56">
        <v>1.044058802E8</v>
      </c>
      <c r="H187" s="56" t="s">
        <v>212</v>
      </c>
    </row>
    <row r="188" ht="15.75" customHeight="1">
      <c r="A188" s="57">
        <v>2781.0</v>
      </c>
      <c r="B188" s="56">
        <v>0.0116192281</v>
      </c>
      <c r="C188" s="56">
        <v>0.0170716469</v>
      </c>
      <c r="D188" s="56">
        <v>0.0114473965</v>
      </c>
      <c r="E188" s="56">
        <v>0.0144757576</v>
      </c>
      <c r="F188" s="56">
        <v>1.5404398306E8</v>
      </c>
      <c r="G188" s="56">
        <v>1.3004087828E8</v>
      </c>
      <c r="H188" s="56" t="s">
        <v>213</v>
      </c>
    </row>
    <row r="189" ht="15.75" customHeight="1">
      <c r="A189" s="57">
        <v>2781.0</v>
      </c>
      <c r="B189" s="56">
        <v>0.0144752683</v>
      </c>
      <c r="C189" s="56">
        <v>0.0147682331</v>
      </c>
      <c r="D189" s="56">
        <v>0.0126423297</v>
      </c>
      <c r="E189" s="56">
        <v>0.0132766712</v>
      </c>
      <c r="F189" s="56">
        <v>5.265350653E7</v>
      </c>
      <c r="G189" s="56">
        <v>1.1924010642E8</v>
      </c>
      <c r="H189" s="56" t="s">
        <v>214</v>
      </c>
    </row>
    <row r="190" ht="15.75" customHeight="1">
      <c r="A190" s="57">
        <v>2781.0</v>
      </c>
      <c r="B190" s="56">
        <v>0.013277632</v>
      </c>
      <c r="C190" s="56">
        <v>0.0420683743</v>
      </c>
      <c r="D190" s="56">
        <v>0.0125297148</v>
      </c>
      <c r="E190" s="56">
        <v>0.040393316</v>
      </c>
      <c r="F190" s="56">
        <v>6.6413579035E8</v>
      </c>
      <c r="G190" s="56">
        <v>3.6267614409E8</v>
      </c>
      <c r="H190" s="56" t="s">
        <v>215</v>
      </c>
    </row>
    <row r="191" ht="15.75" customHeight="1">
      <c r="A191" s="57">
        <v>2781.0</v>
      </c>
      <c r="B191" s="56">
        <v>0.0403771479</v>
      </c>
      <c r="C191" s="56">
        <v>0.0758082877</v>
      </c>
      <c r="D191" s="56">
        <v>0.0314720798</v>
      </c>
      <c r="E191" s="56">
        <v>0.0615694184</v>
      </c>
      <c r="F191" s="56">
        <v>3.73795514127E9</v>
      </c>
      <c r="G191" s="56">
        <v>5.5262209779E8</v>
      </c>
      <c r="H191" s="56" t="s">
        <v>216</v>
      </c>
    </row>
    <row r="192" ht="15.75" customHeight="1">
      <c r="A192" s="57">
        <v>2781.0</v>
      </c>
      <c r="B192" s="56">
        <v>0.0615389385</v>
      </c>
      <c r="C192" s="56">
        <v>0.0672581213</v>
      </c>
      <c r="D192" s="56">
        <v>0.0409301373</v>
      </c>
      <c r="E192" s="56">
        <v>0.0484098153</v>
      </c>
      <c r="F192" s="56">
        <v>1.23755071557E9</v>
      </c>
      <c r="G192" s="56">
        <v>4.344389303E8</v>
      </c>
      <c r="H192" s="56" t="s">
        <v>217</v>
      </c>
    </row>
    <row r="193" ht="15.75" customHeight="1">
      <c r="A193" s="57">
        <v>2781.0</v>
      </c>
      <c r="B193" s="56">
        <v>0.0484632379</v>
      </c>
      <c r="C193" s="56">
        <v>0.0492392884</v>
      </c>
      <c r="D193" s="56">
        <v>0.035569377</v>
      </c>
      <c r="E193" s="56">
        <v>0.0357977358</v>
      </c>
      <c r="F193" s="56">
        <v>4.4735705254E8</v>
      </c>
      <c r="G193" s="56">
        <v>3.212142474E8</v>
      </c>
      <c r="H193" s="56" t="s">
        <v>218</v>
      </c>
    </row>
    <row r="194" ht="15.75" customHeight="1">
      <c r="A194" s="57">
        <v>2781.0</v>
      </c>
      <c r="B194" s="56">
        <v>0.0358384646</v>
      </c>
      <c r="C194" s="56">
        <v>0.0408881246</v>
      </c>
      <c r="D194" s="56">
        <v>0.0314598377</v>
      </c>
      <c r="E194" s="56">
        <v>0.0341819483</v>
      </c>
      <c r="F194" s="56">
        <v>3.6569125445E8</v>
      </c>
      <c r="G194" s="56">
        <v>3.0670439866E8</v>
      </c>
      <c r="H194" s="56" t="s">
        <v>219</v>
      </c>
    </row>
    <row r="195" ht="15.75" customHeight="1">
      <c r="A195" s="57">
        <v>2781.0</v>
      </c>
      <c r="B195" s="56">
        <v>0.0341792464</v>
      </c>
      <c r="C195" s="56">
        <v>0.0382954266</v>
      </c>
      <c r="D195" s="56">
        <v>0.0313766552</v>
      </c>
      <c r="E195" s="56">
        <v>0.0329946545</v>
      </c>
      <c r="F195" s="56">
        <v>2.7793017292E8</v>
      </c>
      <c r="G195" s="56">
        <v>2.9603440092E8</v>
      </c>
      <c r="H195" s="56" t="s">
        <v>220</v>
      </c>
    </row>
    <row r="196" ht="15.75" customHeight="1">
      <c r="A196" s="57">
        <v>2781.0</v>
      </c>
      <c r="B196" s="56">
        <v>0.0329938654</v>
      </c>
      <c r="C196" s="56">
        <v>0.0353708611</v>
      </c>
      <c r="D196" s="56">
        <v>0.0244242528</v>
      </c>
      <c r="E196" s="56">
        <v>0.0246212926</v>
      </c>
      <c r="F196" s="56">
        <v>2.7899838046E8</v>
      </c>
      <c r="G196" s="56">
        <v>2.2089698323E8</v>
      </c>
      <c r="H196" s="56" t="s">
        <v>221</v>
      </c>
    </row>
    <row r="197" ht="15.75" customHeight="1">
      <c r="A197" s="57">
        <v>2781.0</v>
      </c>
      <c r="B197" s="56">
        <v>0.024620613</v>
      </c>
      <c r="C197" s="56">
        <v>0.0308340655</v>
      </c>
      <c r="D197" s="56">
        <v>0.0228471013</v>
      </c>
      <c r="E197" s="56">
        <v>0.0267023981</v>
      </c>
      <c r="F197" s="56">
        <v>2.2665627097E8</v>
      </c>
      <c r="G197" s="56">
        <v>2.3955241046E8</v>
      </c>
      <c r="H197" s="56" t="s">
        <v>222</v>
      </c>
    </row>
    <row r="198" ht="15.75" customHeight="1">
      <c r="A198" s="57">
        <v>2781.0</v>
      </c>
      <c r="B198" s="56">
        <v>0.026695946</v>
      </c>
      <c r="C198" s="56">
        <v>0.0327769322</v>
      </c>
      <c r="D198" s="56">
        <v>0.025754629</v>
      </c>
      <c r="E198" s="56">
        <v>0.0263861851</v>
      </c>
      <c r="F198" s="56">
        <v>2.8909147471E8</v>
      </c>
      <c r="G198" s="56">
        <v>2.3670765858E8</v>
      </c>
      <c r="H198" s="56" t="s">
        <v>223</v>
      </c>
    </row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25.88"/>
    <col customWidth="1" min="2" max="2" width="15.25"/>
    <col customWidth="1" min="3" max="6" width="12.63"/>
    <col customWidth="1" min="9" max="9" width="23.0"/>
  </cols>
  <sheetData>
    <row r="1" ht="15.75" customHeight="1">
      <c r="A1" s="16"/>
      <c r="B1" s="59"/>
      <c r="C1" s="16"/>
      <c r="D1" s="16"/>
      <c r="E1" s="16"/>
      <c r="F1" s="16"/>
      <c r="G1" s="16"/>
    </row>
    <row r="2" ht="15.75" customHeight="1">
      <c r="A2" s="16"/>
      <c r="B2" s="60"/>
      <c r="C2" s="16"/>
      <c r="D2" s="16"/>
      <c r="E2" s="16"/>
      <c r="F2" s="16"/>
      <c r="G2" s="16"/>
    </row>
    <row r="3" ht="15.75" customHeight="1">
      <c r="A3" s="61" t="s">
        <v>224</v>
      </c>
      <c r="B3" s="62">
        <v>0.05</v>
      </c>
      <c r="C3" s="16"/>
      <c r="D3" s="16"/>
      <c r="E3" s="16"/>
      <c r="F3" s="16"/>
      <c r="G3" s="16"/>
    </row>
    <row r="4" ht="15.75" customHeight="1">
      <c r="A4" s="61" t="s">
        <v>225</v>
      </c>
      <c r="B4" s="63">
        <f>'fusDAO Valuation'!C6</f>
        <v>400000000</v>
      </c>
      <c r="C4" s="64"/>
      <c r="D4" s="64"/>
      <c r="E4" s="64"/>
      <c r="F4" s="64"/>
      <c r="G4" s="64"/>
    </row>
    <row r="5" ht="15.75" customHeight="1">
      <c r="A5" s="61" t="s">
        <v>226</v>
      </c>
      <c r="B5" s="65">
        <f>'fusDAO Valuation'!$C$9</f>
        <v>1</v>
      </c>
      <c r="C5" s="64"/>
      <c r="D5" s="64"/>
      <c r="E5" s="64"/>
      <c r="F5" s="64"/>
      <c r="G5" s="64"/>
    </row>
    <row r="6" ht="15.75" customHeight="1">
      <c r="A6" s="61" t="s">
        <v>227</v>
      </c>
      <c r="B6" s="66">
        <v>0.1</v>
      </c>
      <c r="C6" s="64"/>
      <c r="D6" s="64"/>
      <c r="E6" s="64"/>
      <c r="F6" s="64"/>
      <c r="G6" s="64"/>
    </row>
    <row r="7" ht="15.75" customHeight="1">
      <c r="A7" s="61" t="s">
        <v>228</v>
      </c>
      <c r="B7" s="67">
        <f>B5*20</f>
        <v>20</v>
      </c>
      <c r="C7" s="68" t="s">
        <v>229</v>
      </c>
      <c r="D7" s="64"/>
      <c r="E7" s="64"/>
      <c r="F7" s="64"/>
      <c r="G7" s="64"/>
    </row>
    <row r="8" ht="15.75" customHeight="1">
      <c r="A8" s="61" t="s">
        <v>230</v>
      </c>
      <c r="B8" s="67">
        <v>8.0</v>
      </c>
      <c r="C8" s="64"/>
      <c r="D8" s="64"/>
      <c r="E8" s="64"/>
      <c r="F8" s="64"/>
      <c r="G8" s="64"/>
    </row>
    <row r="9" ht="15.75" customHeight="1">
      <c r="A9" s="16"/>
      <c r="B9" s="64"/>
      <c r="C9" s="64"/>
      <c r="D9" s="64"/>
      <c r="E9" s="64"/>
      <c r="F9" s="64"/>
      <c r="G9" s="64"/>
    </row>
    <row r="10" ht="15.75" customHeight="1">
      <c r="A10" s="16" t="s">
        <v>231</v>
      </c>
      <c r="B10" s="64"/>
      <c r="C10" s="64"/>
      <c r="D10" s="64"/>
      <c r="E10" s="64"/>
      <c r="F10" s="64"/>
      <c r="G10" s="64"/>
    </row>
    <row r="11" ht="15.75" customHeight="1">
      <c r="A11" s="61" t="s">
        <v>232</v>
      </c>
      <c r="B11" s="69" t="s">
        <v>233</v>
      </c>
      <c r="C11" s="70" t="s">
        <v>234</v>
      </c>
      <c r="D11" s="64"/>
      <c r="E11" s="64"/>
      <c r="F11" s="64"/>
      <c r="G11" s="64"/>
    </row>
    <row r="12" ht="15.75" customHeight="1">
      <c r="A12" s="61">
        <v>0.0</v>
      </c>
      <c r="B12" s="63">
        <f>B4</f>
        <v>400000000</v>
      </c>
      <c r="C12" s="67" t="s">
        <v>235</v>
      </c>
      <c r="D12" s="64"/>
      <c r="E12" s="64" t="s">
        <v>236</v>
      </c>
      <c r="F12" s="64"/>
      <c r="G12" s="64"/>
    </row>
    <row r="13" ht="15.75" customHeight="1">
      <c r="A13" s="61">
        <v>1.0</v>
      </c>
      <c r="B13" s="63">
        <f t="shared" ref="B13:B15" si="1">B12*$E$13</f>
        <v>736604642</v>
      </c>
      <c r="C13" s="66">
        <f t="shared" ref="C13:C16" si="2">B13/B12-1</f>
        <v>0.8415116051</v>
      </c>
      <c r="D13" s="64"/>
      <c r="E13" s="64">
        <f>((B16/B12)-1)^(1/4)</f>
        <v>1.841511605</v>
      </c>
      <c r="F13" s="64"/>
      <c r="G13" s="64"/>
    </row>
    <row r="14" ht="15.75" customHeight="1">
      <c r="A14" s="61">
        <v>2.0</v>
      </c>
      <c r="B14" s="63">
        <f t="shared" si="1"/>
        <v>1356465997</v>
      </c>
      <c r="C14" s="66">
        <f t="shared" si="2"/>
        <v>0.8415116051</v>
      </c>
      <c r="D14" s="64"/>
      <c r="E14" s="64"/>
      <c r="F14" s="64"/>
      <c r="G14" s="64"/>
    </row>
    <row r="15" ht="15.75" customHeight="1">
      <c r="A15" s="61">
        <v>3.0</v>
      </c>
      <c r="B15" s="63">
        <f t="shared" si="1"/>
        <v>2497947875</v>
      </c>
      <c r="C15" s="66">
        <f t="shared" si="2"/>
        <v>0.8415116051</v>
      </c>
      <c r="D15" s="64"/>
      <c r="E15" s="64"/>
      <c r="F15" s="64"/>
      <c r="G15" s="64"/>
    </row>
    <row r="16" ht="15.75" customHeight="1">
      <c r="A16" s="61">
        <v>4.0</v>
      </c>
      <c r="B16" s="63">
        <f>'fusDAO Valuation'!$C$7</f>
        <v>5000000000</v>
      </c>
      <c r="C16" s="66">
        <f t="shared" si="2"/>
        <v>1.001643049</v>
      </c>
      <c r="D16" s="64"/>
      <c r="E16" s="64"/>
      <c r="F16" s="64"/>
      <c r="G16" s="64"/>
    </row>
    <row r="17" ht="15.75" customHeight="1">
      <c r="A17" s="16"/>
      <c r="B17" s="64"/>
      <c r="C17" s="64"/>
      <c r="D17" s="64"/>
      <c r="E17" s="64"/>
      <c r="F17" s="64"/>
      <c r="G17" s="64"/>
    </row>
    <row r="18" ht="15.75" customHeight="1">
      <c r="A18" s="71" t="s">
        <v>237</v>
      </c>
      <c r="B18" s="66">
        <f>'fusDAO Valuation'!$C$8</f>
        <v>0.1</v>
      </c>
      <c r="C18" s="64"/>
      <c r="D18" s="64"/>
      <c r="E18" s="64"/>
      <c r="F18" s="64"/>
      <c r="G18" s="64"/>
    </row>
    <row r="19" ht="15.75" customHeight="1">
      <c r="A19" s="16"/>
      <c r="B19" s="72"/>
      <c r="C19" s="64"/>
      <c r="D19" s="64"/>
      <c r="E19" s="64"/>
      <c r="F19" s="64"/>
      <c r="G19" s="64"/>
    </row>
    <row r="20" ht="15.75" customHeight="1">
      <c r="A20" s="73" t="s">
        <v>238</v>
      </c>
      <c r="B20" s="74">
        <f>SUM(B27:G27)</f>
        <v>709500728.7</v>
      </c>
      <c r="C20" s="75"/>
      <c r="D20" s="75"/>
      <c r="E20" s="75"/>
      <c r="F20" s="75"/>
      <c r="G20" s="75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ht="15.75" customHeight="1">
      <c r="A21" s="77"/>
      <c r="B21" s="78"/>
      <c r="C21" s="78"/>
      <c r="D21" s="78"/>
      <c r="E21" s="78"/>
      <c r="F21" s="78"/>
      <c r="G21" s="78"/>
    </row>
    <row r="22" ht="15.75" customHeight="1">
      <c r="A22" s="77"/>
      <c r="B22" s="78"/>
      <c r="C22" s="78"/>
      <c r="D22" s="78"/>
      <c r="E22" s="78"/>
      <c r="F22" s="78"/>
      <c r="G22" s="78"/>
    </row>
    <row r="23" ht="15.75" customHeight="1">
      <c r="A23" s="77" t="s">
        <v>239</v>
      </c>
      <c r="B23" s="78"/>
      <c r="C23" s="78"/>
      <c r="D23" s="78"/>
      <c r="E23" s="78"/>
      <c r="F23" s="78"/>
      <c r="G23" s="78"/>
    </row>
    <row r="24" ht="15.75" customHeight="1">
      <c r="A24" s="77"/>
      <c r="B24" s="78"/>
      <c r="C24" s="78"/>
      <c r="D24" s="78"/>
      <c r="E24" s="78"/>
      <c r="F24" s="78"/>
      <c r="G24" s="78"/>
    </row>
    <row r="25" ht="15.75" customHeight="1">
      <c r="A25" s="61" t="s">
        <v>37</v>
      </c>
      <c r="B25" s="69">
        <v>0.0</v>
      </c>
      <c r="C25" s="69">
        <v>1.0</v>
      </c>
      <c r="D25" s="69">
        <v>2.0</v>
      </c>
      <c r="E25" s="69">
        <v>3.0</v>
      </c>
      <c r="F25" s="69">
        <v>4.0</v>
      </c>
      <c r="G25" s="69" t="s">
        <v>240</v>
      </c>
    </row>
    <row r="26" ht="15.75" customHeight="1">
      <c r="A26" s="71" t="s">
        <v>241</v>
      </c>
      <c r="B26" s="63">
        <f>B12*B5*B6</f>
        <v>40000000</v>
      </c>
      <c r="C26" s="63">
        <f>max($B13*B5*B6-SUM($B26:B26),0)</f>
        <v>33660464.2</v>
      </c>
      <c r="D26" s="63">
        <f>max(B14*B5*B6-SUM($B26:C26),0)</f>
        <v>61986135.46</v>
      </c>
      <c r="E26" s="63">
        <f>max(B15*B5*B6-SUM($B26:D26),0)</f>
        <v>114148187.8</v>
      </c>
      <c r="F26" s="63">
        <f>max(B16*B5*B6-SUM($B26:E26),0)</f>
        <v>250205212.5</v>
      </c>
      <c r="G26" s="63">
        <f>max((B16*B18)/(A33-B18),0)</f>
        <v>3801998078</v>
      </c>
      <c r="I26" s="54">
        <v>1.0</v>
      </c>
      <c r="J26" s="54">
        <f t="shared" ref="J26:J29" si="4">$B$26/$B$8*(1-(1+$A$33)^-($B$8-I26))/$A$33</f>
        <v>16570049.64</v>
      </c>
      <c r="K26" s="54">
        <f t="shared" ref="K26:K28" si="5">$C$26/$B$8*(1-(1+$A$33)^-($B$8-I26))/$A$33</f>
        <v>13943889.07</v>
      </c>
      <c r="L26" s="54">
        <f t="shared" ref="L26:L27" si="6">$D$26/$B$8*(1-(1+$A$33)^-($B$8-I26))/$A$33</f>
        <v>25677833.54</v>
      </c>
      <c r="M26" s="54">
        <f>$E$26/$B$8*(1-(1+$A$33)^-($B$8-I26))/$A$33</f>
        <v>47286028.46</v>
      </c>
    </row>
    <row r="27" ht="15.75" customHeight="1">
      <c r="A27" s="71" t="s">
        <v>242</v>
      </c>
      <c r="B27" s="63">
        <f>B26/$B$8*(1-(1+$A$33)^-$B$8)/$A$33</f>
        <v>17515126.29</v>
      </c>
      <c r="C27" s="63">
        <f t="shared" ref="C27:F27" si="3">C26/((1+$A$33)^C25)/$B$8*(1-(1+$A$33)^-$B$8)/$A$33</f>
        <v>11968383.9</v>
      </c>
      <c r="D27" s="63">
        <f t="shared" si="3"/>
        <v>17896664.62</v>
      </c>
      <c r="E27" s="63">
        <f t="shared" si="3"/>
        <v>26761391.29</v>
      </c>
      <c r="F27" s="63">
        <f t="shared" si="3"/>
        <v>47631926.66</v>
      </c>
      <c r="G27" s="63">
        <f>G26/((1+$A$33)^(F25+1))/$B$8*(1-(1+$A$33)^-$B$8)/$A$33</f>
        <v>587727236</v>
      </c>
      <c r="I27" s="54">
        <v>2.0</v>
      </c>
      <c r="J27" s="54">
        <f t="shared" si="4"/>
        <v>15406178.49</v>
      </c>
      <c r="K27" s="54">
        <f t="shared" si="5"/>
        <v>12964477.99</v>
      </c>
      <c r="L27" s="54">
        <f t="shared" si="6"/>
        <v>23874236.67</v>
      </c>
    </row>
    <row r="28" ht="15.75" customHeight="1">
      <c r="A28" s="16" t="s">
        <v>243</v>
      </c>
      <c r="B28" s="64">
        <f>SUM(B$27:G27)/$E$34</f>
        <v>1.970835358</v>
      </c>
      <c r="C28" s="64">
        <f>(SUM(C$27:H27)*(1+A33)+J26)/$E$34</f>
        <v>2.413214165</v>
      </c>
      <c r="D28" s="64">
        <f>(SUM(D27:G27)*(1+A33)^2+J27+K26)/$E$34</f>
        <v>2.946320339</v>
      </c>
      <c r="E28" s="64">
        <f>(SUM(E$27:G27)*(1+A33)^3+J28+K27+L26)/$E$34</f>
        <v>3.581322852</v>
      </c>
      <c r="F28" s="64">
        <f>(SUM(F$27:G27)*(1+A33)^4+J29+K28+L27+M26)/$E$34</f>
        <v>4.323699882</v>
      </c>
      <c r="G28" s="64"/>
      <c r="I28" s="54">
        <v>3.0</v>
      </c>
      <c r="J28" s="54">
        <f t="shared" si="4"/>
        <v>13972859.76</v>
      </c>
      <c r="K28" s="54">
        <f t="shared" si="5"/>
        <v>11758323.65</v>
      </c>
    </row>
    <row r="29" ht="15.75" customHeight="1">
      <c r="A29" s="16" t="s">
        <v>244</v>
      </c>
      <c r="B29" s="79">
        <f>$B12*$B$3*$B$6/$E$34</f>
        <v>0.005555555556</v>
      </c>
      <c r="C29" s="79">
        <f>$B13*$B$3*$B$6/$E$34</f>
        <v>0.01023062003</v>
      </c>
      <c r="D29" s="79">
        <f>$B14*$B$3*$B$6/$E$34</f>
        <v>0.01883980551</v>
      </c>
      <c r="E29" s="79">
        <f>$B15*$B$3*$B$6/$E$34</f>
        <v>0.03469372048</v>
      </c>
      <c r="F29" s="79">
        <f>$B16*$B$3*$B$6/$E$34</f>
        <v>0.06944444444</v>
      </c>
      <c r="G29" s="16"/>
      <c r="I29" s="54">
        <v>4.0</v>
      </c>
      <c r="J29" s="54">
        <f t="shared" si="4"/>
        <v>12207713.71</v>
      </c>
    </row>
    <row r="30" ht="15.75" customHeight="1">
      <c r="A30" s="16" t="s">
        <v>245</v>
      </c>
      <c r="B30" s="59">
        <f t="shared" ref="B30:F30" si="7">B28/B29</f>
        <v>354.7503644</v>
      </c>
      <c r="C30" s="59">
        <f t="shared" si="7"/>
        <v>235.8815163</v>
      </c>
      <c r="D30" s="59">
        <f t="shared" si="7"/>
        <v>156.3880443</v>
      </c>
      <c r="E30" s="59">
        <f t="shared" si="7"/>
        <v>103.2268319</v>
      </c>
      <c r="F30" s="59">
        <f t="shared" si="7"/>
        <v>62.2612783</v>
      </c>
      <c r="G30" s="16"/>
    </row>
    <row r="31" ht="15.75" customHeight="1">
      <c r="A31" s="16"/>
      <c r="B31" s="16"/>
      <c r="C31" s="16"/>
      <c r="D31" s="16"/>
      <c r="E31" s="16"/>
      <c r="F31" s="16"/>
      <c r="G31" s="16"/>
    </row>
    <row r="32" ht="15.75" customHeight="1">
      <c r="A32" s="16" t="s">
        <v>246</v>
      </c>
      <c r="B32" s="16" t="s">
        <v>247</v>
      </c>
      <c r="C32" s="16" t="s">
        <v>248</v>
      </c>
      <c r="D32" s="16"/>
      <c r="E32" s="16"/>
      <c r="F32" s="16"/>
      <c r="G32" s="16"/>
    </row>
    <row r="33" ht="15.75" customHeight="1">
      <c r="A33" s="80">
        <f>B33+1/B7</f>
        <v>0.2315097982</v>
      </c>
      <c r="B33" s="80">
        <f>((1+C13)*(1+C14)*(1+C15)*(1+C16)*(1+B18)^26)^(1/C33)-1</f>
        <v>0.1815097982</v>
      </c>
      <c r="C33" s="16">
        <v>30.0</v>
      </c>
      <c r="D33" s="16"/>
      <c r="E33" s="16" t="s">
        <v>249</v>
      </c>
      <c r="F33" s="16"/>
      <c r="G33" s="16"/>
    </row>
    <row r="34" ht="15.75" customHeight="1">
      <c r="B34" s="16"/>
      <c r="C34" s="16"/>
      <c r="D34" s="16"/>
      <c r="E34" s="81">
        <f>'fusDAO Valuation'!C16</f>
        <v>360000000</v>
      </c>
      <c r="F34" s="16"/>
      <c r="G34" s="16"/>
    </row>
    <row r="35" ht="15.75" customHeight="1">
      <c r="B35" s="16"/>
      <c r="C35" s="16"/>
      <c r="D35" s="16"/>
      <c r="E35" s="16"/>
      <c r="F35" s="16"/>
      <c r="G35" s="16"/>
    </row>
    <row r="36" ht="15.75" customHeight="1">
      <c r="B36" s="16"/>
      <c r="C36" s="16"/>
      <c r="D36" s="16"/>
      <c r="E36" s="16"/>
      <c r="F36" s="16"/>
      <c r="G36" s="16"/>
    </row>
    <row r="37" ht="15.75" customHeight="1">
      <c r="B37" s="16"/>
      <c r="C37" s="16"/>
      <c r="D37" s="16"/>
      <c r="E37" s="16"/>
      <c r="F37" s="16"/>
      <c r="G37" s="16"/>
    </row>
    <row r="38" ht="15.75" customHeight="1">
      <c r="B38" s="16"/>
      <c r="C38" s="16"/>
      <c r="D38" s="16"/>
      <c r="E38" s="16"/>
      <c r="F38" s="16"/>
      <c r="G38" s="16"/>
    </row>
    <row r="39" ht="15.75" hidden="1" customHeight="1">
      <c r="B39" s="16"/>
      <c r="C39" s="16"/>
      <c r="D39" s="16"/>
      <c r="E39" s="16"/>
      <c r="F39" s="16"/>
      <c r="G39" s="16"/>
    </row>
    <row r="40" ht="15.75" hidden="1" customHeight="1">
      <c r="A40" s="54" t="s">
        <v>22</v>
      </c>
      <c r="B40" s="16"/>
      <c r="C40" s="16"/>
      <c r="D40" s="16"/>
      <c r="E40" s="16"/>
      <c r="F40" s="16"/>
      <c r="G40" s="16"/>
    </row>
    <row r="41" ht="15.75" hidden="1" customHeight="1">
      <c r="B41" s="16"/>
      <c r="C41" s="16"/>
      <c r="D41" s="16"/>
      <c r="E41" s="16"/>
      <c r="F41" s="16"/>
      <c r="G41" s="16"/>
    </row>
    <row r="42" ht="15.75" hidden="1" customHeight="1">
      <c r="A42" s="61" t="s">
        <v>225</v>
      </c>
      <c r="B42" s="63" t="str">
        <f>B54/25</f>
        <v>#REF!</v>
      </c>
      <c r="C42" s="64"/>
      <c r="D42" s="64"/>
      <c r="E42" s="64"/>
      <c r="F42" s="64"/>
      <c r="G42" s="64"/>
    </row>
    <row r="43" ht="15.75" hidden="1" customHeight="1">
      <c r="A43" s="61" t="s">
        <v>226</v>
      </c>
      <c r="B43" s="65">
        <f>'fusDAO Valuation'!$C$9</f>
        <v>1</v>
      </c>
      <c r="C43" s="64"/>
      <c r="D43" s="64"/>
      <c r="E43" s="64"/>
      <c r="F43" s="64"/>
      <c r="G43" s="64"/>
    </row>
    <row r="44" ht="15.75" hidden="1" customHeight="1">
      <c r="A44" s="61" t="s">
        <v>227</v>
      </c>
      <c r="B44" s="66">
        <v>0.1</v>
      </c>
      <c r="C44" s="64"/>
      <c r="D44" s="64"/>
      <c r="E44" s="64"/>
      <c r="F44" s="64"/>
      <c r="G44" s="64"/>
    </row>
    <row r="45" ht="15.75" hidden="1" customHeight="1">
      <c r="A45" s="61" t="s">
        <v>228</v>
      </c>
      <c r="B45" s="67">
        <f>B43*20</f>
        <v>20</v>
      </c>
      <c r="C45" s="68" t="s">
        <v>229</v>
      </c>
      <c r="D45" s="64"/>
      <c r="E45" s="64"/>
      <c r="F45" s="64"/>
      <c r="G45" s="64"/>
    </row>
    <row r="46" ht="15.75" hidden="1" customHeight="1">
      <c r="A46" s="61" t="s">
        <v>230</v>
      </c>
      <c r="B46" s="67">
        <v>8.0</v>
      </c>
      <c r="C46" s="64"/>
      <c r="D46" s="64"/>
      <c r="E46" s="64"/>
      <c r="F46" s="64"/>
      <c r="G46" s="64"/>
    </row>
    <row r="47" ht="15.75" hidden="1" customHeight="1">
      <c r="A47" s="16"/>
      <c r="B47" s="64"/>
      <c r="C47" s="64"/>
      <c r="D47" s="64"/>
      <c r="E47" s="64"/>
      <c r="F47" s="64"/>
      <c r="G47" s="64"/>
    </row>
    <row r="48" ht="15.75" hidden="1" customHeight="1">
      <c r="A48" s="16" t="s">
        <v>231</v>
      </c>
      <c r="B48" s="64"/>
      <c r="C48" s="64"/>
      <c r="D48" s="64"/>
      <c r="E48" s="64"/>
      <c r="F48" s="64"/>
      <c r="G48" s="64"/>
    </row>
    <row r="49" ht="15.75" hidden="1" customHeight="1">
      <c r="A49" s="61" t="s">
        <v>232</v>
      </c>
      <c r="B49" s="69" t="s">
        <v>233</v>
      </c>
      <c r="C49" s="70" t="s">
        <v>234</v>
      </c>
      <c r="D49" s="64"/>
      <c r="E49" s="64"/>
      <c r="F49" s="64"/>
      <c r="G49" s="64"/>
    </row>
    <row r="50" ht="15.75" hidden="1" customHeight="1">
      <c r="A50" s="61">
        <v>0.0</v>
      </c>
      <c r="B50" s="63" t="str">
        <f>B42</f>
        <v>#REF!</v>
      </c>
      <c r="C50" s="67" t="s">
        <v>235</v>
      </c>
      <c r="D50" s="64"/>
      <c r="E50" s="64" t="s">
        <v>236</v>
      </c>
      <c r="F50" s="64"/>
      <c r="G50" s="64"/>
    </row>
    <row r="51" ht="15.75" hidden="1" customHeight="1">
      <c r="A51" s="61">
        <v>1.0</v>
      </c>
      <c r="B51" s="63" t="str">
        <f t="shared" ref="B51:B53" si="8">B50*$E$13</f>
        <v>#REF!</v>
      </c>
      <c r="C51" s="66" t="str">
        <f t="shared" ref="C51:C54" si="9">B51/B50-1</f>
        <v>#REF!</v>
      </c>
      <c r="D51" s="64"/>
      <c r="E51" s="64" t="str">
        <f>((B54/B50)-1)^(1/4)</f>
        <v>#REF!</v>
      </c>
      <c r="F51" s="64"/>
      <c r="G51" s="64"/>
    </row>
    <row r="52" ht="15.75" hidden="1" customHeight="1">
      <c r="A52" s="61">
        <v>2.0</v>
      </c>
      <c r="B52" s="63" t="str">
        <f t="shared" si="8"/>
        <v>#REF!</v>
      </c>
      <c r="C52" s="66" t="str">
        <f t="shared" si="9"/>
        <v>#REF!</v>
      </c>
      <c r="D52" s="64"/>
      <c r="E52" s="64"/>
      <c r="F52" s="64"/>
      <c r="G52" s="64"/>
    </row>
    <row r="53" ht="15.75" hidden="1" customHeight="1">
      <c r="A53" s="61">
        <v>3.0</v>
      </c>
      <c r="B53" s="63" t="str">
        <f t="shared" si="8"/>
        <v>#REF!</v>
      </c>
      <c r="C53" s="66" t="str">
        <f t="shared" si="9"/>
        <v>#REF!</v>
      </c>
      <c r="D53" s="64"/>
      <c r="E53" s="64"/>
      <c r="F53" s="64"/>
      <c r="G53" s="64"/>
    </row>
    <row r="54" ht="15.75" hidden="1" customHeight="1">
      <c r="A54" s="61">
        <v>4.0</v>
      </c>
      <c r="B54" s="63" t="str">
        <f>'fusDAO Valuation'!J11</f>
        <v>#REF!</v>
      </c>
      <c r="C54" s="66" t="str">
        <f t="shared" si="9"/>
        <v>#REF!</v>
      </c>
      <c r="D54" s="64"/>
      <c r="E54" s="64"/>
      <c r="F54" s="64"/>
      <c r="G54" s="64"/>
    </row>
    <row r="55" ht="15.75" hidden="1" customHeight="1">
      <c r="A55" s="16"/>
      <c r="B55" s="64"/>
      <c r="C55" s="64"/>
      <c r="D55" s="64"/>
      <c r="E55" s="64"/>
      <c r="F55" s="64"/>
      <c r="G55" s="64"/>
    </row>
    <row r="56" ht="15.75" hidden="1" customHeight="1">
      <c r="A56" s="71" t="s">
        <v>237</v>
      </c>
      <c r="B56" s="66" t="str">
        <f>'fusDAO Valuation'!L11</f>
        <v>#REF!</v>
      </c>
      <c r="C56" s="64"/>
      <c r="D56" s="64"/>
      <c r="E56" s="64"/>
      <c r="F56" s="64"/>
      <c r="G56" s="64"/>
    </row>
    <row r="57" ht="15.75" hidden="1" customHeight="1">
      <c r="A57" s="16"/>
      <c r="B57" s="72"/>
      <c r="C57" s="64"/>
      <c r="D57" s="64"/>
      <c r="E57" s="64"/>
      <c r="F57" s="64"/>
      <c r="G57" s="64"/>
    </row>
    <row r="58" ht="15.75" hidden="1" customHeight="1">
      <c r="A58" s="73" t="s">
        <v>238</v>
      </c>
      <c r="B58" s="74" t="str">
        <f>SUM(B65:G65)</f>
        <v>#REF!</v>
      </c>
      <c r="C58" s="75"/>
      <c r="D58" s="75"/>
      <c r="E58" s="75"/>
      <c r="F58" s="75"/>
      <c r="G58" s="75"/>
      <c r="H58" s="76"/>
    </row>
    <row r="59" ht="15.75" hidden="1" customHeight="1">
      <c r="A59" s="77"/>
      <c r="B59" s="78"/>
      <c r="C59" s="78"/>
      <c r="D59" s="78"/>
      <c r="E59" s="78"/>
      <c r="F59" s="78"/>
      <c r="G59" s="78"/>
    </row>
    <row r="60" ht="15.75" hidden="1" customHeight="1">
      <c r="A60" s="77"/>
      <c r="B60" s="78"/>
      <c r="C60" s="78"/>
      <c r="D60" s="78"/>
      <c r="E60" s="78"/>
      <c r="F60" s="78"/>
      <c r="G60" s="78"/>
    </row>
    <row r="61" ht="15.75" hidden="1" customHeight="1">
      <c r="A61" s="77" t="s">
        <v>239</v>
      </c>
      <c r="B61" s="78"/>
      <c r="C61" s="78"/>
      <c r="D61" s="78"/>
      <c r="E61" s="78"/>
      <c r="F61" s="78"/>
      <c r="G61" s="78"/>
    </row>
    <row r="62" ht="15.75" hidden="1" customHeight="1">
      <c r="A62" s="77"/>
      <c r="B62" s="78"/>
      <c r="C62" s="78"/>
      <c r="D62" s="78"/>
      <c r="E62" s="78"/>
      <c r="F62" s="78"/>
      <c r="G62" s="78"/>
    </row>
    <row r="63" ht="15.75" hidden="1" customHeight="1">
      <c r="A63" s="61" t="s">
        <v>37</v>
      </c>
      <c r="B63" s="69">
        <v>0.0</v>
      </c>
      <c r="C63" s="69">
        <v>1.0</v>
      </c>
      <c r="D63" s="69">
        <v>2.0</v>
      </c>
      <c r="E63" s="69">
        <v>3.0</v>
      </c>
      <c r="F63" s="69">
        <v>4.0</v>
      </c>
      <c r="G63" s="69" t="s">
        <v>240</v>
      </c>
    </row>
    <row r="64" ht="15.75" hidden="1" customHeight="1">
      <c r="A64" s="71" t="s">
        <v>241</v>
      </c>
      <c r="B64" s="63" t="str">
        <f>B50*B43*B44</f>
        <v>#REF!</v>
      </c>
      <c r="C64" s="63" t="str">
        <f>max($B51*B43*B44-SUM($B64:B64),0)</f>
        <v>#REF!</v>
      </c>
      <c r="D64" s="63" t="str">
        <f>max(B52*B43*B44-SUM($B64:C64),0)</f>
        <v>#REF!</v>
      </c>
      <c r="E64" s="63" t="str">
        <f>max(B53*B43*B44-SUM($B64:D64),0)</f>
        <v>#REF!</v>
      </c>
      <c r="F64" s="63" t="str">
        <f>max(B54*B43*B44-SUM($B64:E64),0)</f>
        <v>#REF!</v>
      </c>
      <c r="G64" s="63" t="str">
        <f>max((B54*B56)/(A68-B56),0)</f>
        <v>#REF!</v>
      </c>
    </row>
    <row r="65" ht="15.75" hidden="1" customHeight="1">
      <c r="A65" s="71" t="s">
        <v>242</v>
      </c>
      <c r="B65" s="63" t="str">
        <f>B64/$B$8*(1-(1+$A$33)^-$B$8)/$A$33</f>
        <v>#REF!</v>
      </c>
      <c r="C65" s="63" t="str">
        <f t="shared" ref="C65:F65" si="10">C64/((1+$A$33)^C63)/$B$8*(1-(1+$A$33)^-$B$8)/$A$33</f>
        <v>#REF!</v>
      </c>
      <c r="D65" s="63" t="str">
        <f t="shared" si="10"/>
        <v>#REF!</v>
      </c>
      <c r="E65" s="63" t="str">
        <f t="shared" si="10"/>
        <v>#REF!</v>
      </c>
      <c r="F65" s="63" t="str">
        <f t="shared" si="10"/>
        <v>#REF!</v>
      </c>
      <c r="G65" s="63" t="str">
        <f>G64/((1+$A$33)^(F63+1))/$B$8*(1-(1+$A$33)^-$B$8)/$A$33</f>
        <v>#REF!</v>
      </c>
    </row>
    <row r="66" ht="15.75" hidden="1" customHeight="1">
      <c r="A66" s="16"/>
      <c r="B66" s="64"/>
      <c r="C66" s="64"/>
      <c r="D66" s="64"/>
      <c r="E66" s="64"/>
      <c r="F66" s="64"/>
      <c r="G66" s="64"/>
    </row>
    <row r="67" ht="15.75" hidden="1" customHeight="1">
      <c r="A67" s="16" t="s">
        <v>246</v>
      </c>
      <c r="B67" s="16" t="s">
        <v>247</v>
      </c>
      <c r="C67" s="16" t="s">
        <v>248</v>
      </c>
      <c r="D67" s="16"/>
      <c r="E67" s="16"/>
      <c r="F67" s="16"/>
      <c r="G67" s="16"/>
    </row>
    <row r="68" ht="15.75" hidden="1" customHeight="1">
      <c r="A68" s="16" t="str">
        <f>B68+1/B45</f>
        <v>#REF!</v>
      </c>
      <c r="B68" s="80" t="str">
        <f>((1+C51)*(1+C52)*(1+C53)*(1+C54)*(1+B56)^26)^(1/C68)-1</f>
        <v>#REF!</v>
      </c>
      <c r="C68" s="16">
        <v>30.0</v>
      </c>
      <c r="D68" s="16"/>
      <c r="E68" s="16"/>
      <c r="F68" s="16"/>
      <c r="G68" s="16"/>
    </row>
    <row r="69" ht="15.75" hidden="1" customHeight="1">
      <c r="B69" s="16"/>
      <c r="C69" s="16"/>
      <c r="D69" s="16"/>
      <c r="E69" s="16"/>
      <c r="F69" s="16"/>
      <c r="G69" s="16"/>
    </row>
    <row r="70" ht="15.75" hidden="1" customHeight="1"/>
    <row r="71" ht="15.75" hidden="1" customHeight="1"/>
    <row r="72" ht="15.75" hidden="1" customHeight="1">
      <c r="A72" s="54" t="s">
        <v>23</v>
      </c>
      <c r="B72" s="16"/>
      <c r="C72" s="16"/>
      <c r="D72" s="16"/>
      <c r="E72" s="16"/>
      <c r="F72" s="16"/>
      <c r="G72" s="16"/>
    </row>
    <row r="73" ht="15.75" hidden="1" customHeight="1">
      <c r="B73" s="16"/>
      <c r="C73" s="16"/>
      <c r="D73" s="16"/>
      <c r="E73" s="16"/>
      <c r="F73" s="16"/>
      <c r="G73" s="16"/>
    </row>
    <row r="74" ht="15.75" hidden="1" customHeight="1">
      <c r="A74" s="61" t="s">
        <v>225</v>
      </c>
      <c r="B74" s="63" t="str">
        <f>B86/25</f>
        <v>#REF!</v>
      </c>
      <c r="C74" s="64"/>
      <c r="D74" s="64"/>
      <c r="E74" s="64"/>
      <c r="F74" s="64"/>
      <c r="G74" s="64"/>
    </row>
    <row r="75" ht="15.75" hidden="1" customHeight="1">
      <c r="A75" s="61" t="s">
        <v>226</v>
      </c>
      <c r="B75" s="65">
        <f>'fusDAO Valuation'!$C$9</f>
        <v>1</v>
      </c>
      <c r="C75" s="64"/>
      <c r="D75" s="64"/>
      <c r="E75" s="64"/>
      <c r="F75" s="64"/>
      <c r="G75" s="64"/>
    </row>
    <row r="76" ht="15.75" hidden="1" customHeight="1">
      <c r="A76" s="61" t="s">
        <v>227</v>
      </c>
      <c r="B76" s="66">
        <v>0.1</v>
      </c>
      <c r="C76" s="64"/>
      <c r="D76" s="64"/>
      <c r="E76" s="64"/>
      <c r="F76" s="64"/>
      <c r="G76" s="64"/>
    </row>
    <row r="77" ht="15.75" hidden="1" customHeight="1">
      <c r="A77" s="61" t="s">
        <v>228</v>
      </c>
      <c r="B77" s="67">
        <f>B75*20</f>
        <v>20</v>
      </c>
      <c r="C77" s="68" t="s">
        <v>229</v>
      </c>
      <c r="D77" s="64"/>
      <c r="E77" s="64"/>
      <c r="F77" s="64"/>
      <c r="G77" s="64"/>
    </row>
    <row r="78" ht="15.75" hidden="1" customHeight="1">
      <c r="A78" s="61" t="s">
        <v>230</v>
      </c>
      <c r="B78" s="67">
        <v>8.0</v>
      </c>
      <c r="C78" s="64"/>
      <c r="D78" s="64"/>
      <c r="E78" s="64"/>
      <c r="F78" s="64"/>
      <c r="G78" s="64"/>
    </row>
    <row r="79" ht="15.75" hidden="1" customHeight="1">
      <c r="A79" s="16"/>
      <c r="B79" s="64"/>
      <c r="C79" s="64"/>
      <c r="D79" s="64"/>
      <c r="E79" s="64"/>
      <c r="F79" s="64"/>
      <c r="G79" s="64"/>
    </row>
    <row r="80" ht="15.75" hidden="1" customHeight="1">
      <c r="A80" s="16" t="s">
        <v>231</v>
      </c>
      <c r="B80" s="64"/>
      <c r="C80" s="64"/>
      <c r="D80" s="64"/>
      <c r="E80" s="64"/>
      <c r="F80" s="64"/>
      <c r="G80" s="64"/>
    </row>
    <row r="81" ht="15.75" hidden="1" customHeight="1">
      <c r="A81" s="61" t="s">
        <v>232</v>
      </c>
      <c r="B81" s="69" t="s">
        <v>233</v>
      </c>
      <c r="C81" s="70" t="s">
        <v>234</v>
      </c>
      <c r="D81" s="64"/>
      <c r="E81" s="64"/>
      <c r="F81" s="64"/>
      <c r="G81" s="64"/>
    </row>
    <row r="82" ht="15.75" hidden="1" customHeight="1">
      <c r="A82" s="61">
        <v>0.0</v>
      </c>
      <c r="B82" s="63" t="str">
        <f>B74</f>
        <v>#REF!</v>
      </c>
      <c r="C82" s="67" t="s">
        <v>235</v>
      </c>
      <c r="D82" s="64"/>
      <c r="E82" s="64" t="s">
        <v>236</v>
      </c>
      <c r="F82" s="64"/>
      <c r="G82" s="64"/>
    </row>
    <row r="83" ht="15.75" hidden="1" customHeight="1">
      <c r="A83" s="61">
        <v>1.0</v>
      </c>
      <c r="B83" s="63" t="str">
        <f t="shared" ref="B83:B85" si="11">B82*$E$13</f>
        <v>#REF!</v>
      </c>
      <c r="C83" s="66" t="str">
        <f t="shared" ref="C83:C86" si="12">B83/B82-1</f>
        <v>#REF!</v>
      </c>
      <c r="D83" s="64"/>
      <c r="E83" s="64" t="str">
        <f>((B86/B82)-1)^(1/4)</f>
        <v>#REF!</v>
      </c>
      <c r="F83" s="64"/>
      <c r="G83" s="64"/>
    </row>
    <row r="84" ht="15.75" hidden="1" customHeight="1">
      <c r="A84" s="61">
        <v>2.0</v>
      </c>
      <c r="B84" s="63" t="str">
        <f t="shared" si="11"/>
        <v>#REF!</v>
      </c>
      <c r="C84" s="66" t="str">
        <f t="shared" si="12"/>
        <v>#REF!</v>
      </c>
      <c r="D84" s="64"/>
      <c r="E84" s="64"/>
      <c r="F84" s="64"/>
      <c r="G84" s="64"/>
    </row>
    <row r="85" ht="15.75" hidden="1" customHeight="1">
      <c r="A85" s="61">
        <v>3.0</v>
      </c>
      <c r="B85" s="63" t="str">
        <f t="shared" si="11"/>
        <v>#REF!</v>
      </c>
      <c r="C85" s="66" t="str">
        <f t="shared" si="12"/>
        <v>#REF!</v>
      </c>
      <c r="D85" s="64"/>
      <c r="E85" s="64"/>
      <c r="F85" s="64"/>
      <c r="G85" s="64"/>
    </row>
    <row r="86" ht="15.75" hidden="1" customHeight="1">
      <c r="A86" s="61">
        <v>4.0</v>
      </c>
      <c r="B86" s="63" t="str">
        <f>'fusDAO Valuation'!J12</f>
        <v>#REF!</v>
      </c>
      <c r="C86" s="66" t="str">
        <f t="shared" si="12"/>
        <v>#REF!</v>
      </c>
      <c r="D86" s="64"/>
      <c r="E86" s="64"/>
      <c r="F86" s="64"/>
      <c r="G86" s="64"/>
    </row>
    <row r="87" ht="15.75" hidden="1" customHeight="1">
      <c r="A87" s="16"/>
      <c r="B87" s="64"/>
      <c r="C87" s="64"/>
      <c r="D87" s="64"/>
      <c r="E87" s="64"/>
      <c r="F87" s="64"/>
      <c r="G87" s="64"/>
    </row>
    <row r="88" ht="15.75" hidden="1" customHeight="1">
      <c r="A88" s="71" t="s">
        <v>237</v>
      </c>
      <c r="B88" s="66" t="str">
        <f>'fusDAO Valuation'!L12</f>
        <v>#REF!</v>
      </c>
      <c r="C88" s="64"/>
      <c r="D88" s="64"/>
      <c r="E88" s="64"/>
      <c r="F88" s="64"/>
      <c r="G88" s="64"/>
    </row>
    <row r="89" ht="15.75" hidden="1" customHeight="1">
      <c r="A89" s="16"/>
      <c r="B89" s="72"/>
      <c r="C89" s="64"/>
      <c r="D89" s="64"/>
      <c r="E89" s="64"/>
      <c r="F89" s="64"/>
      <c r="G89" s="64"/>
    </row>
    <row r="90" ht="15.75" hidden="1" customHeight="1">
      <c r="A90" s="73" t="s">
        <v>238</v>
      </c>
      <c r="B90" s="74" t="str">
        <f>SUM(B97:G97)</f>
        <v>#REF!</v>
      </c>
      <c r="C90" s="75"/>
      <c r="D90" s="75"/>
      <c r="E90" s="75"/>
      <c r="F90" s="75"/>
      <c r="G90" s="75"/>
    </row>
    <row r="91" ht="15.75" hidden="1" customHeight="1">
      <c r="A91" s="77"/>
      <c r="B91" s="78"/>
      <c r="C91" s="78"/>
      <c r="D91" s="78"/>
      <c r="E91" s="78"/>
      <c r="F91" s="78"/>
      <c r="G91" s="78"/>
    </row>
    <row r="92" ht="15.75" hidden="1" customHeight="1">
      <c r="A92" s="77"/>
      <c r="B92" s="78"/>
      <c r="C92" s="78"/>
      <c r="D92" s="78"/>
      <c r="E92" s="78"/>
      <c r="F92" s="78"/>
      <c r="G92" s="78"/>
    </row>
    <row r="93" ht="15.75" hidden="1" customHeight="1">
      <c r="A93" s="77" t="s">
        <v>239</v>
      </c>
      <c r="B93" s="78"/>
      <c r="C93" s="78"/>
      <c r="D93" s="78"/>
      <c r="E93" s="78"/>
      <c r="F93" s="78"/>
      <c r="G93" s="78"/>
    </row>
    <row r="94" ht="15.75" hidden="1" customHeight="1">
      <c r="A94" s="77"/>
      <c r="B94" s="78"/>
      <c r="C94" s="78"/>
      <c r="D94" s="78"/>
      <c r="E94" s="78"/>
      <c r="F94" s="78"/>
      <c r="G94" s="78"/>
    </row>
    <row r="95" ht="15.75" hidden="1" customHeight="1">
      <c r="A95" s="61" t="s">
        <v>37</v>
      </c>
      <c r="B95" s="69">
        <v>0.0</v>
      </c>
      <c r="C95" s="69">
        <v>1.0</v>
      </c>
      <c r="D95" s="69">
        <v>2.0</v>
      </c>
      <c r="E95" s="69">
        <v>3.0</v>
      </c>
      <c r="F95" s="69">
        <v>4.0</v>
      </c>
      <c r="G95" s="69" t="s">
        <v>240</v>
      </c>
    </row>
    <row r="96" ht="15.75" hidden="1" customHeight="1">
      <c r="A96" s="71" t="s">
        <v>241</v>
      </c>
      <c r="B96" s="63" t="str">
        <f>B82*B75*B76</f>
        <v>#REF!</v>
      </c>
      <c r="C96" s="63" t="str">
        <f>max($B83*B75*B76-SUM($B96:B96),0)</f>
        <v>#REF!</v>
      </c>
      <c r="D96" s="63" t="str">
        <f>max(B84*B75*B76-SUM($B96:C96),0)</f>
        <v>#REF!</v>
      </c>
      <c r="E96" s="63" t="str">
        <f>max(B85*B75*B76-SUM($B96:D96),0)</f>
        <v>#REF!</v>
      </c>
      <c r="F96" s="63" t="str">
        <f>max(B86*B75*B76-SUM($B96:E96),0)</f>
        <v>#REF!</v>
      </c>
      <c r="G96" s="63" t="str">
        <f>max((B86*B88)/(A100-B88),0)</f>
        <v>#REF!</v>
      </c>
    </row>
    <row r="97" ht="15.75" hidden="1" customHeight="1">
      <c r="A97" s="71" t="s">
        <v>242</v>
      </c>
      <c r="B97" s="63" t="str">
        <f>B96/$B$8*(1-(1+$A$33)^-$B$8)/$A$33</f>
        <v>#REF!</v>
      </c>
      <c r="C97" s="63" t="str">
        <f t="shared" ref="C97:F97" si="13">C96/((1+$A$33)^C95)/$B$8*(1-(1+$A$33)^-$B$8)/$A$33</f>
        <v>#REF!</v>
      </c>
      <c r="D97" s="63" t="str">
        <f t="shared" si="13"/>
        <v>#REF!</v>
      </c>
      <c r="E97" s="63" t="str">
        <f t="shared" si="13"/>
        <v>#REF!</v>
      </c>
      <c r="F97" s="63" t="str">
        <f t="shared" si="13"/>
        <v>#REF!</v>
      </c>
      <c r="G97" s="63" t="str">
        <f>G96/((1+$A$33)^(F95+1))/$B$8*(1-(1+$A$33)^-$B$8)/$A$33</f>
        <v>#REF!</v>
      </c>
    </row>
    <row r="98" ht="15.75" hidden="1" customHeight="1">
      <c r="A98" s="16"/>
      <c r="B98" s="64"/>
      <c r="C98" s="64"/>
      <c r="D98" s="64"/>
      <c r="E98" s="64"/>
      <c r="F98" s="64"/>
      <c r="G98" s="64"/>
    </row>
    <row r="99" ht="15.75" hidden="1" customHeight="1">
      <c r="A99" s="16" t="s">
        <v>246</v>
      </c>
      <c r="B99" s="16" t="s">
        <v>247</v>
      </c>
      <c r="C99" s="16" t="s">
        <v>248</v>
      </c>
      <c r="D99" s="16"/>
      <c r="E99" s="16"/>
      <c r="F99" s="16"/>
      <c r="G99" s="16"/>
    </row>
    <row r="100" ht="15.75" hidden="1" customHeight="1">
      <c r="A100" s="16" t="str">
        <f>B100+1/B77</f>
        <v>#REF!</v>
      </c>
      <c r="B100" s="80" t="str">
        <f>((1+C83)*(1+C84)*(1+C85)*(1+C86)*(1+B88)^26)^(1/C100)-1</f>
        <v>#REF!</v>
      </c>
      <c r="C100" s="16">
        <v>30.0</v>
      </c>
      <c r="D100" s="16"/>
      <c r="E100" s="16"/>
      <c r="F100" s="16"/>
      <c r="G100" s="16"/>
    </row>
    <row r="101" ht="15.75" hidden="1" customHeight="1">
      <c r="B101" s="16"/>
      <c r="C101" s="16"/>
      <c r="D101" s="16"/>
      <c r="E101" s="16"/>
      <c r="F101" s="16"/>
      <c r="G101" s="16"/>
    </row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>
      <c r="A107" s="54" t="s">
        <v>25</v>
      </c>
      <c r="B107" s="16"/>
      <c r="C107" s="16"/>
      <c r="D107" s="16"/>
      <c r="E107" s="16"/>
      <c r="F107" s="16"/>
      <c r="G107" s="16"/>
    </row>
    <row r="108" ht="15.75" hidden="1" customHeight="1">
      <c r="B108" s="16"/>
      <c r="C108" s="16"/>
      <c r="D108" s="16"/>
      <c r="E108" s="16"/>
      <c r="F108" s="16"/>
      <c r="G108" s="16"/>
    </row>
    <row r="109" ht="15.75" hidden="1" customHeight="1">
      <c r="A109" s="61" t="s">
        <v>225</v>
      </c>
      <c r="B109" s="63" t="str">
        <f>B121/25</f>
        <v>#REF!</v>
      </c>
      <c r="C109" s="64"/>
      <c r="D109" s="64"/>
      <c r="E109" s="64"/>
      <c r="F109" s="64"/>
      <c r="G109" s="64"/>
    </row>
    <row r="110" ht="15.75" hidden="1" customHeight="1">
      <c r="A110" s="61" t="s">
        <v>226</v>
      </c>
      <c r="B110" s="65">
        <f>'fusDAO Valuation'!$C$9</f>
        <v>1</v>
      </c>
      <c r="C110" s="64"/>
      <c r="D110" s="64"/>
      <c r="E110" s="64"/>
      <c r="F110" s="64"/>
      <c r="G110" s="64"/>
    </row>
    <row r="111" ht="15.75" hidden="1" customHeight="1">
      <c r="A111" s="61" t="s">
        <v>227</v>
      </c>
      <c r="B111" s="66">
        <v>0.1</v>
      </c>
      <c r="C111" s="64"/>
      <c r="D111" s="64"/>
      <c r="E111" s="64"/>
      <c r="F111" s="64"/>
      <c r="G111" s="64"/>
    </row>
    <row r="112" ht="15.75" hidden="1" customHeight="1">
      <c r="A112" s="61" t="s">
        <v>228</v>
      </c>
      <c r="B112" s="67">
        <f>B110*20</f>
        <v>20</v>
      </c>
      <c r="C112" s="68" t="s">
        <v>229</v>
      </c>
      <c r="D112" s="64"/>
      <c r="E112" s="64"/>
      <c r="F112" s="64"/>
      <c r="G112" s="64"/>
    </row>
    <row r="113" ht="15.75" hidden="1" customHeight="1">
      <c r="A113" s="61" t="s">
        <v>230</v>
      </c>
      <c r="B113" s="67">
        <v>8.0</v>
      </c>
      <c r="C113" s="64"/>
      <c r="D113" s="64"/>
      <c r="E113" s="64"/>
      <c r="F113" s="64"/>
      <c r="G113" s="64"/>
    </row>
    <row r="114" ht="15.75" hidden="1" customHeight="1">
      <c r="A114" s="16"/>
      <c r="B114" s="64"/>
      <c r="C114" s="64"/>
      <c r="D114" s="64"/>
      <c r="E114" s="64"/>
      <c r="F114" s="64"/>
      <c r="G114" s="64"/>
    </row>
    <row r="115" ht="15.75" hidden="1" customHeight="1">
      <c r="A115" s="16" t="s">
        <v>231</v>
      </c>
      <c r="B115" s="64"/>
      <c r="C115" s="64"/>
      <c r="D115" s="64"/>
      <c r="E115" s="64"/>
      <c r="F115" s="64"/>
      <c r="G115" s="64"/>
    </row>
    <row r="116" ht="15.75" hidden="1" customHeight="1">
      <c r="A116" s="61" t="s">
        <v>232</v>
      </c>
      <c r="B116" s="69" t="s">
        <v>233</v>
      </c>
      <c r="C116" s="70" t="s">
        <v>234</v>
      </c>
      <c r="D116" s="64"/>
      <c r="E116" s="64"/>
      <c r="F116" s="64"/>
      <c r="G116" s="64"/>
    </row>
    <row r="117" ht="15.75" hidden="1" customHeight="1">
      <c r="A117" s="61">
        <v>0.0</v>
      </c>
      <c r="B117" s="63" t="str">
        <f>B109</f>
        <v>#REF!</v>
      </c>
      <c r="C117" s="67" t="s">
        <v>235</v>
      </c>
      <c r="D117" s="64"/>
      <c r="E117" s="64" t="s">
        <v>236</v>
      </c>
      <c r="F117" s="64"/>
      <c r="G117" s="64"/>
    </row>
    <row r="118" ht="15.75" hidden="1" customHeight="1">
      <c r="A118" s="61">
        <v>1.0</v>
      </c>
      <c r="B118" s="63" t="str">
        <f t="shared" ref="B118:B120" si="14">B117*$E$13</f>
        <v>#REF!</v>
      </c>
      <c r="C118" s="66" t="str">
        <f t="shared" ref="C118:C121" si="15">B118/B117-1</f>
        <v>#REF!</v>
      </c>
      <c r="D118" s="64"/>
      <c r="E118" s="64" t="str">
        <f>((B121/B117)-1)^(1/4)</f>
        <v>#REF!</v>
      </c>
      <c r="F118" s="64"/>
      <c r="G118" s="64"/>
    </row>
    <row r="119" ht="15.75" hidden="1" customHeight="1">
      <c r="A119" s="61">
        <v>2.0</v>
      </c>
      <c r="B119" s="63" t="str">
        <f t="shared" si="14"/>
        <v>#REF!</v>
      </c>
      <c r="C119" s="66" t="str">
        <f t="shared" si="15"/>
        <v>#REF!</v>
      </c>
      <c r="D119" s="64"/>
      <c r="E119" s="64"/>
      <c r="F119" s="64"/>
      <c r="G119" s="64"/>
    </row>
    <row r="120" ht="15.75" hidden="1" customHeight="1">
      <c r="A120" s="61">
        <v>3.0</v>
      </c>
      <c r="B120" s="63" t="str">
        <f t="shared" si="14"/>
        <v>#REF!</v>
      </c>
      <c r="C120" s="66" t="str">
        <f t="shared" si="15"/>
        <v>#REF!</v>
      </c>
      <c r="D120" s="64"/>
      <c r="E120" s="64"/>
      <c r="F120" s="64"/>
      <c r="G120" s="64"/>
    </row>
    <row r="121" ht="15.75" hidden="1" customHeight="1">
      <c r="A121" s="61">
        <v>4.0</v>
      </c>
      <c r="B121" s="63" t="str">
        <f>'fusDAO Valuation'!J13</f>
        <v>#REF!</v>
      </c>
      <c r="C121" s="66" t="str">
        <f t="shared" si="15"/>
        <v>#REF!</v>
      </c>
      <c r="D121" s="64"/>
      <c r="E121" s="64"/>
      <c r="F121" s="64"/>
      <c r="G121" s="64"/>
    </row>
    <row r="122" ht="15.75" hidden="1" customHeight="1">
      <c r="A122" s="16"/>
      <c r="B122" s="64"/>
      <c r="C122" s="64"/>
      <c r="D122" s="64"/>
      <c r="E122" s="64"/>
      <c r="F122" s="64"/>
      <c r="G122" s="64"/>
    </row>
    <row r="123" ht="15.75" hidden="1" customHeight="1">
      <c r="A123" s="71" t="s">
        <v>237</v>
      </c>
      <c r="B123" s="66" t="str">
        <f>'fusDAO Valuation'!L13</f>
        <v>#REF!</v>
      </c>
      <c r="C123" s="64"/>
      <c r="D123" s="64"/>
      <c r="E123" s="64"/>
      <c r="F123" s="64"/>
      <c r="G123" s="64"/>
    </row>
    <row r="124" ht="15.75" hidden="1" customHeight="1">
      <c r="A124" s="16"/>
      <c r="B124" s="72"/>
      <c r="C124" s="64"/>
      <c r="D124" s="64"/>
      <c r="E124" s="64"/>
      <c r="F124" s="64"/>
      <c r="G124" s="64"/>
    </row>
    <row r="125" ht="15.75" hidden="1" customHeight="1">
      <c r="A125" s="73" t="s">
        <v>238</v>
      </c>
      <c r="B125" s="74" t="str">
        <f>SUM(B132:G132)</f>
        <v>#REF!</v>
      </c>
      <c r="C125" s="75"/>
      <c r="D125" s="75"/>
      <c r="E125" s="75"/>
      <c r="F125" s="75"/>
      <c r="G125" s="75"/>
    </row>
    <row r="126" ht="15.75" hidden="1" customHeight="1">
      <c r="A126" s="77"/>
      <c r="B126" s="78"/>
      <c r="C126" s="78"/>
      <c r="D126" s="78"/>
      <c r="E126" s="78"/>
      <c r="F126" s="78"/>
      <c r="G126" s="78"/>
    </row>
    <row r="127" ht="15.75" hidden="1" customHeight="1">
      <c r="A127" s="77"/>
      <c r="B127" s="78"/>
      <c r="C127" s="78"/>
      <c r="D127" s="78"/>
      <c r="E127" s="78"/>
      <c r="F127" s="78"/>
      <c r="G127" s="78"/>
    </row>
    <row r="128" ht="15.75" hidden="1" customHeight="1">
      <c r="A128" s="77" t="s">
        <v>239</v>
      </c>
      <c r="B128" s="78"/>
      <c r="C128" s="78"/>
      <c r="D128" s="78"/>
      <c r="E128" s="78"/>
      <c r="F128" s="78"/>
      <c r="G128" s="78"/>
    </row>
    <row r="129" ht="15.75" hidden="1" customHeight="1">
      <c r="A129" s="77"/>
      <c r="B129" s="78"/>
      <c r="C129" s="78"/>
      <c r="D129" s="78"/>
      <c r="E129" s="78"/>
      <c r="F129" s="78"/>
      <c r="G129" s="78"/>
    </row>
    <row r="130" ht="15.75" hidden="1" customHeight="1">
      <c r="A130" s="61" t="s">
        <v>37</v>
      </c>
      <c r="B130" s="69">
        <v>0.0</v>
      </c>
      <c r="C130" s="69">
        <v>1.0</v>
      </c>
      <c r="D130" s="69">
        <v>2.0</v>
      </c>
      <c r="E130" s="69">
        <v>3.0</v>
      </c>
      <c r="F130" s="69">
        <v>4.0</v>
      </c>
      <c r="G130" s="69" t="s">
        <v>240</v>
      </c>
    </row>
    <row r="131" ht="15.75" hidden="1" customHeight="1">
      <c r="A131" s="71" t="s">
        <v>241</v>
      </c>
      <c r="B131" s="63" t="str">
        <f>B117*B110*B111</f>
        <v>#REF!</v>
      </c>
      <c r="C131" s="63" t="str">
        <f>max($B118*B110*B111-SUM($B131:B131),0)</f>
        <v>#REF!</v>
      </c>
      <c r="D131" s="63" t="str">
        <f>max(B119*B110*B111-SUM($B131:C131),0)</f>
        <v>#REF!</v>
      </c>
      <c r="E131" s="63" t="str">
        <f>max(B120*B110*B111-SUM($B131:D131),0)</f>
        <v>#REF!</v>
      </c>
      <c r="F131" s="63" t="str">
        <f>max(B121*B110*B111-SUM($B131:E131),0)</f>
        <v>#REF!</v>
      </c>
      <c r="G131" s="63" t="str">
        <f>max((B121*B123)/(A135-B123),0)</f>
        <v>#REF!</v>
      </c>
    </row>
    <row r="132" ht="15.75" hidden="1" customHeight="1">
      <c r="A132" s="71" t="s">
        <v>242</v>
      </c>
      <c r="B132" s="63" t="str">
        <f>B131/$B$8*(1-(1+$A$33)^-$B$8)/$A$33</f>
        <v>#REF!</v>
      </c>
      <c r="C132" s="63" t="str">
        <f t="shared" ref="C132:F132" si="16">C131/((1+$A$33)^C130)/$B$8*(1-(1+$A$33)^-$B$8)/$A$33</f>
        <v>#REF!</v>
      </c>
      <c r="D132" s="63" t="str">
        <f t="shared" si="16"/>
        <v>#REF!</v>
      </c>
      <c r="E132" s="63" t="str">
        <f t="shared" si="16"/>
        <v>#REF!</v>
      </c>
      <c r="F132" s="63" t="str">
        <f t="shared" si="16"/>
        <v>#REF!</v>
      </c>
      <c r="G132" s="63" t="str">
        <f>G131/((1+$A$33)^(F130+1))/$B$8*(1-(1+$A$33)^-$B$8)/$A$33</f>
        <v>#REF!</v>
      </c>
    </row>
    <row r="133" ht="15.75" hidden="1" customHeight="1">
      <c r="A133" s="16"/>
      <c r="B133" s="64"/>
      <c r="C133" s="64"/>
      <c r="D133" s="64"/>
      <c r="E133" s="64"/>
      <c r="F133" s="64"/>
      <c r="G133" s="64"/>
    </row>
    <row r="134" ht="15.75" hidden="1" customHeight="1">
      <c r="A134" s="16" t="s">
        <v>246</v>
      </c>
      <c r="B134" s="16" t="s">
        <v>247</v>
      </c>
      <c r="C134" s="16" t="s">
        <v>248</v>
      </c>
      <c r="D134" s="16"/>
      <c r="E134" s="16"/>
      <c r="F134" s="16"/>
      <c r="G134" s="16"/>
    </row>
    <row r="135" ht="15.75" hidden="1" customHeight="1">
      <c r="A135" s="16" t="str">
        <f>B135+1/B112</f>
        <v>#REF!</v>
      </c>
      <c r="B135" s="80" t="str">
        <f>((1+C118)*(1+C119)*(1+C120)*(1+C121)*(1+B123)^26)^(1/C135)-1</f>
        <v>#REF!</v>
      </c>
      <c r="C135" s="16">
        <v>30.0</v>
      </c>
      <c r="D135" s="16"/>
      <c r="E135" s="16"/>
      <c r="F135" s="16"/>
      <c r="G135" s="16"/>
    </row>
    <row r="136" ht="15.75" hidden="1" customHeight="1">
      <c r="B136" s="16"/>
      <c r="C136" s="16"/>
      <c r="D136" s="16"/>
      <c r="E136" s="16"/>
      <c r="F136" s="16"/>
      <c r="G136" s="16"/>
    </row>
    <row r="137" ht="15.75" hidden="1" customHeight="1"/>
    <row r="138" ht="15.75" hidden="1" customHeight="1"/>
    <row r="139" ht="15.75" hidden="1" customHeight="1"/>
    <row r="140" ht="15.75" hidden="1" customHeight="1"/>
    <row r="141" ht="15.75" hidden="1" customHeight="1">
      <c r="A141" s="54" t="s">
        <v>27</v>
      </c>
      <c r="B141" s="16"/>
      <c r="C141" s="16"/>
      <c r="D141" s="16"/>
      <c r="E141" s="16"/>
      <c r="F141" s="16"/>
      <c r="G141" s="16"/>
    </row>
    <row r="142" ht="15.75" hidden="1" customHeight="1">
      <c r="B142" s="16"/>
      <c r="C142" s="16"/>
      <c r="D142" s="16"/>
      <c r="E142" s="16"/>
      <c r="F142" s="16"/>
      <c r="G142" s="16"/>
    </row>
    <row r="143" ht="15.75" hidden="1" customHeight="1">
      <c r="A143" s="61" t="s">
        <v>225</v>
      </c>
      <c r="B143" s="63" t="str">
        <f>B155/25</f>
        <v>#REF!</v>
      </c>
      <c r="C143" s="64"/>
      <c r="D143" s="64"/>
      <c r="E143" s="64"/>
      <c r="F143" s="64"/>
      <c r="G143" s="64"/>
    </row>
    <row r="144" ht="15.75" hidden="1" customHeight="1">
      <c r="A144" s="61" t="s">
        <v>226</v>
      </c>
      <c r="B144" s="65">
        <f>'fusDAO Valuation'!$C$9</f>
        <v>1</v>
      </c>
      <c r="C144" s="64"/>
      <c r="D144" s="64"/>
      <c r="E144" s="64"/>
      <c r="F144" s="64"/>
      <c r="G144" s="64"/>
    </row>
    <row r="145" ht="15.75" hidden="1" customHeight="1">
      <c r="A145" s="61" t="s">
        <v>227</v>
      </c>
      <c r="B145" s="66">
        <v>0.1</v>
      </c>
      <c r="C145" s="64"/>
      <c r="D145" s="64"/>
      <c r="E145" s="64"/>
      <c r="F145" s="64"/>
      <c r="G145" s="64"/>
    </row>
    <row r="146" ht="15.75" hidden="1" customHeight="1">
      <c r="A146" s="61" t="s">
        <v>228</v>
      </c>
      <c r="B146" s="67">
        <f>B144*20</f>
        <v>20</v>
      </c>
      <c r="C146" s="68" t="s">
        <v>229</v>
      </c>
      <c r="D146" s="64"/>
      <c r="E146" s="64"/>
      <c r="F146" s="64"/>
      <c r="G146" s="64"/>
    </row>
    <row r="147" ht="15.75" hidden="1" customHeight="1">
      <c r="A147" s="61" t="s">
        <v>230</v>
      </c>
      <c r="B147" s="67">
        <v>8.0</v>
      </c>
      <c r="C147" s="64"/>
      <c r="D147" s="64"/>
      <c r="E147" s="64"/>
      <c r="F147" s="64"/>
      <c r="G147" s="64"/>
    </row>
    <row r="148" ht="15.75" hidden="1" customHeight="1">
      <c r="A148" s="16"/>
      <c r="B148" s="64"/>
      <c r="C148" s="64"/>
      <c r="D148" s="64"/>
      <c r="E148" s="64"/>
      <c r="F148" s="64"/>
      <c r="G148" s="64"/>
    </row>
    <row r="149" ht="15.75" hidden="1" customHeight="1">
      <c r="A149" s="16" t="s">
        <v>231</v>
      </c>
      <c r="B149" s="64"/>
      <c r="C149" s="64"/>
      <c r="D149" s="64"/>
      <c r="E149" s="64"/>
      <c r="F149" s="64"/>
      <c r="G149" s="64"/>
    </row>
    <row r="150" ht="15.75" hidden="1" customHeight="1">
      <c r="A150" s="61" t="s">
        <v>232</v>
      </c>
      <c r="B150" s="69" t="s">
        <v>233</v>
      </c>
      <c r="C150" s="70" t="s">
        <v>234</v>
      </c>
      <c r="D150" s="64"/>
      <c r="E150" s="64"/>
      <c r="F150" s="64"/>
      <c r="G150" s="64"/>
    </row>
    <row r="151" ht="15.75" hidden="1" customHeight="1">
      <c r="A151" s="61">
        <v>0.0</v>
      </c>
      <c r="B151" s="63" t="str">
        <f>B143</f>
        <v>#REF!</v>
      </c>
      <c r="C151" s="67" t="s">
        <v>235</v>
      </c>
      <c r="D151" s="64"/>
      <c r="E151" s="64" t="s">
        <v>236</v>
      </c>
      <c r="F151" s="64"/>
      <c r="G151" s="64"/>
    </row>
    <row r="152" ht="15.75" hidden="1" customHeight="1">
      <c r="A152" s="61">
        <v>1.0</v>
      </c>
      <c r="B152" s="63" t="str">
        <f t="shared" ref="B152:B154" si="17">B151*$E$13</f>
        <v>#REF!</v>
      </c>
      <c r="C152" s="66" t="str">
        <f t="shared" ref="C152:C155" si="18">B152/B151-1</f>
        <v>#REF!</v>
      </c>
      <c r="D152" s="64"/>
      <c r="E152" s="64" t="str">
        <f>((B155/B151)-1)^(1/4)</f>
        <v>#REF!</v>
      </c>
      <c r="F152" s="64"/>
      <c r="G152" s="64"/>
    </row>
    <row r="153" ht="15.75" hidden="1" customHeight="1">
      <c r="A153" s="61">
        <v>2.0</v>
      </c>
      <c r="B153" s="63" t="str">
        <f t="shared" si="17"/>
        <v>#REF!</v>
      </c>
      <c r="C153" s="66" t="str">
        <f t="shared" si="18"/>
        <v>#REF!</v>
      </c>
      <c r="D153" s="64"/>
      <c r="E153" s="64"/>
      <c r="F153" s="64"/>
      <c r="G153" s="64"/>
    </row>
    <row r="154" ht="15.75" hidden="1" customHeight="1">
      <c r="A154" s="61">
        <v>3.0</v>
      </c>
      <c r="B154" s="63" t="str">
        <f t="shared" si="17"/>
        <v>#REF!</v>
      </c>
      <c r="C154" s="66" t="str">
        <f t="shared" si="18"/>
        <v>#REF!</v>
      </c>
      <c r="D154" s="64"/>
      <c r="E154" s="64"/>
      <c r="F154" s="64"/>
      <c r="G154" s="64"/>
    </row>
    <row r="155" ht="15.75" hidden="1" customHeight="1">
      <c r="A155" s="61">
        <v>4.0</v>
      </c>
      <c r="B155" s="63" t="str">
        <f>'fusDAO Valuation'!J14</f>
        <v>#REF!</v>
      </c>
      <c r="C155" s="66" t="str">
        <f t="shared" si="18"/>
        <v>#REF!</v>
      </c>
      <c r="D155" s="64"/>
      <c r="E155" s="64"/>
      <c r="F155" s="64"/>
      <c r="G155" s="64"/>
    </row>
    <row r="156" ht="15.75" hidden="1" customHeight="1">
      <c r="A156" s="16"/>
      <c r="B156" s="64"/>
      <c r="C156" s="64"/>
      <c r="D156" s="64"/>
      <c r="E156" s="64"/>
      <c r="F156" s="64"/>
      <c r="G156" s="64"/>
    </row>
    <row r="157" ht="15.75" hidden="1" customHeight="1">
      <c r="A157" s="71" t="s">
        <v>237</v>
      </c>
      <c r="B157" s="66" t="str">
        <f>'fusDAO Valuation'!L14</f>
        <v>#REF!</v>
      </c>
      <c r="C157" s="64"/>
      <c r="D157" s="64"/>
      <c r="E157" s="64"/>
      <c r="F157" s="64"/>
      <c r="G157" s="64"/>
    </row>
    <row r="158" ht="15.75" hidden="1" customHeight="1">
      <c r="A158" s="16"/>
      <c r="B158" s="72"/>
      <c r="C158" s="64"/>
      <c r="D158" s="64"/>
      <c r="E158" s="64"/>
      <c r="F158" s="64"/>
      <c r="G158" s="64"/>
    </row>
    <row r="159" ht="15.75" hidden="1" customHeight="1">
      <c r="A159" s="73" t="s">
        <v>238</v>
      </c>
      <c r="B159" s="74" t="str">
        <f>SUM(B166:G166)</f>
        <v>#REF!</v>
      </c>
      <c r="C159" s="75"/>
      <c r="D159" s="75"/>
      <c r="E159" s="75"/>
      <c r="F159" s="75"/>
      <c r="G159" s="75"/>
    </row>
    <row r="160" ht="15.75" hidden="1" customHeight="1">
      <c r="A160" s="77"/>
      <c r="B160" s="78"/>
      <c r="C160" s="78"/>
      <c r="D160" s="78"/>
      <c r="E160" s="78"/>
      <c r="F160" s="78"/>
      <c r="G160" s="78"/>
    </row>
    <row r="161" ht="15.75" hidden="1" customHeight="1">
      <c r="A161" s="77"/>
      <c r="B161" s="78"/>
      <c r="C161" s="78"/>
      <c r="D161" s="78"/>
      <c r="E161" s="78"/>
      <c r="F161" s="78"/>
      <c r="G161" s="78"/>
    </row>
    <row r="162" ht="15.75" hidden="1" customHeight="1">
      <c r="A162" s="77" t="s">
        <v>239</v>
      </c>
      <c r="B162" s="78"/>
      <c r="C162" s="78"/>
      <c r="D162" s="78"/>
      <c r="E162" s="78"/>
      <c r="F162" s="78"/>
      <c r="G162" s="78"/>
    </row>
    <row r="163" ht="15.75" hidden="1" customHeight="1">
      <c r="A163" s="77"/>
      <c r="B163" s="78"/>
      <c r="C163" s="78"/>
      <c r="D163" s="78"/>
      <c r="E163" s="78"/>
      <c r="F163" s="78"/>
      <c r="G163" s="78"/>
    </row>
    <row r="164" ht="15.75" hidden="1" customHeight="1">
      <c r="A164" s="61" t="s">
        <v>37</v>
      </c>
      <c r="B164" s="69">
        <v>0.0</v>
      </c>
      <c r="C164" s="69">
        <v>1.0</v>
      </c>
      <c r="D164" s="69">
        <v>2.0</v>
      </c>
      <c r="E164" s="69">
        <v>3.0</v>
      </c>
      <c r="F164" s="69">
        <v>4.0</v>
      </c>
      <c r="G164" s="69" t="s">
        <v>240</v>
      </c>
    </row>
    <row r="165" ht="15.75" hidden="1" customHeight="1">
      <c r="A165" s="71" t="s">
        <v>241</v>
      </c>
      <c r="B165" s="63" t="str">
        <f>B151*B144*B145</f>
        <v>#REF!</v>
      </c>
      <c r="C165" s="63" t="str">
        <f>max($B152*B144*B145-SUM($B165:B165),0)</f>
        <v>#REF!</v>
      </c>
      <c r="D165" s="63" t="str">
        <f>max(B153*B144*B145-SUM($B165:C165),0)</f>
        <v>#REF!</v>
      </c>
      <c r="E165" s="63" t="str">
        <f>max(B154*B144*B145-SUM($B165:D165),0)</f>
        <v>#REF!</v>
      </c>
      <c r="F165" s="63" t="str">
        <f>max(B155*B144*B145-SUM($B165:E165),0)</f>
        <v>#REF!</v>
      </c>
      <c r="G165" s="63" t="str">
        <f>max((B155*B157)/(A169-B157),0)</f>
        <v>#REF!</v>
      </c>
    </row>
    <row r="166" ht="15.75" hidden="1" customHeight="1">
      <c r="A166" s="71" t="s">
        <v>242</v>
      </c>
      <c r="B166" s="63" t="str">
        <f>B165/$B$8*(1-(1+$A$33)^-$B$8)/$A$33</f>
        <v>#REF!</v>
      </c>
      <c r="C166" s="63" t="str">
        <f t="shared" ref="C166:F166" si="19">C165/((1+$A$33)^C164)/$B$8*(1-(1+$A$33)^-$B$8)/$A$33</f>
        <v>#REF!</v>
      </c>
      <c r="D166" s="63" t="str">
        <f t="shared" si="19"/>
        <v>#REF!</v>
      </c>
      <c r="E166" s="63" t="str">
        <f t="shared" si="19"/>
        <v>#REF!</v>
      </c>
      <c r="F166" s="63" t="str">
        <f t="shared" si="19"/>
        <v>#REF!</v>
      </c>
      <c r="G166" s="63" t="str">
        <f>G165/((1+$A$33)^(F164+1))/$B$8*(1-(1+$A$33)^-$B$8)/$A$33</f>
        <v>#REF!</v>
      </c>
    </row>
    <row r="167" ht="15.75" hidden="1" customHeight="1">
      <c r="A167" s="16"/>
      <c r="B167" s="64"/>
      <c r="C167" s="64"/>
      <c r="D167" s="64"/>
      <c r="E167" s="64"/>
      <c r="F167" s="64"/>
      <c r="G167" s="64"/>
    </row>
    <row r="168" ht="15.75" hidden="1" customHeight="1">
      <c r="A168" s="16" t="s">
        <v>246</v>
      </c>
      <c r="B168" s="16" t="s">
        <v>247</v>
      </c>
      <c r="C168" s="16" t="s">
        <v>248</v>
      </c>
      <c r="D168" s="16"/>
      <c r="E168" s="16"/>
      <c r="F168" s="16"/>
      <c r="G168" s="16"/>
    </row>
    <row r="169" ht="15.75" hidden="1" customHeight="1">
      <c r="A169" s="16" t="str">
        <f>B169+1/B146</f>
        <v>#REF!</v>
      </c>
      <c r="B169" s="80" t="str">
        <f>((1+C152)*(1+C153)*(1+C154)*(1+C155)*(1+B157)^26)^(1/C169)-1</f>
        <v>#REF!</v>
      </c>
      <c r="C169" s="16">
        <v>30.0</v>
      </c>
      <c r="D169" s="16"/>
      <c r="E169" s="16"/>
      <c r="F169" s="16"/>
      <c r="G169" s="16"/>
    </row>
    <row r="170" ht="15.75" hidden="1" customHeight="1">
      <c r="B170" s="16"/>
      <c r="C170" s="16"/>
      <c r="D170" s="16"/>
      <c r="E170" s="16"/>
      <c r="F170" s="16"/>
      <c r="G170" s="16"/>
    </row>
    <row r="171" ht="15.75" hidden="1" customHeight="1"/>
    <row r="172" ht="15.75" hidden="1" customHeight="1"/>
    <row r="173" ht="15.75" hidden="1" customHeight="1"/>
    <row r="174" ht="15.75" hidden="1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