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sDAO Valuation Model" sheetId="1" r:id="rId4"/>
    <sheet state="hidden" name="Backend Valuation Model" sheetId="2" r:id="rId5"/>
  </sheets>
  <definedNames>
    <definedName name="PE">'usDAO Valuation Model'!$L$11:$L$13</definedName>
    <definedName name="FDVperTVL">'usDAO Valuation Model'!$K$11:$K$13</definedName>
  </definedNames>
  <calcPr/>
</workbook>
</file>

<file path=xl/sharedStrings.xml><?xml version="1.0" encoding="utf-8"?>
<sst xmlns="http://schemas.openxmlformats.org/spreadsheetml/2006/main" count="61" uniqueCount="57">
  <si>
    <t>$USUAL Valuation Model</t>
  </si>
  <si>
    <t>*$USUAL has also been known as usDAO</t>
  </si>
  <si>
    <t>Protocol Assumptions</t>
  </si>
  <si>
    <t>Starting TVL</t>
  </si>
  <si>
    <t>Ending TVL (after 4yrs)</t>
  </si>
  <si>
    <t>Valuation Model Used</t>
  </si>
  <si>
    <t>FDVperTVL</t>
  </si>
  <si>
    <t>PE</t>
  </si>
  <si>
    <t>Valuation Model Metrics Options</t>
  </si>
  <si>
    <t>Level</t>
  </si>
  <si>
    <t>FDV/TVL</t>
  </si>
  <si>
    <t>High</t>
  </si>
  <si>
    <t>Medium</t>
  </si>
  <si>
    <t>Low</t>
  </si>
  <si>
    <t>$USUAL Price Forecast</t>
  </si>
  <si>
    <t>Year (EOY)</t>
  </si>
  <si>
    <t>$USUAL Price</t>
  </si>
  <si>
    <t>Price Multiple</t>
  </si>
  <si>
    <t>Starting TVL Milestones</t>
  </si>
  <si>
    <t>Starting EPT (as % of Neutral)</t>
  </si>
  <si>
    <t>How many months does the deflationary mechanism run</t>
  </si>
  <si>
    <t>V0 TVL</t>
  </si>
  <si>
    <t>TVL Multiple Step (from V0)</t>
  </si>
  <si>
    <t>Monthly deflationary rate after first growth period</t>
  </si>
  <si>
    <t>V0 Length</t>
  </si>
  <si>
    <t>V0 Distribution Rate</t>
  </si>
  <si>
    <t>usDAO LSA Allocation</t>
  </si>
  <si>
    <t>Ending TVL (4 yrs after launch)</t>
  </si>
  <si>
    <t>Starting Distribution Rate</t>
  </si>
  <si>
    <t>usDAO Minting Rate</t>
  </si>
  <si>
    <t>Collateral Yield</t>
  </si>
  <si>
    <t>Year</t>
  </si>
  <si>
    <t>Month</t>
  </si>
  <si>
    <t>TVL Tracker</t>
  </si>
  <si>
    <t>TVL Step</t>
  </si>
  <si>
    <t>TVL Total</t>
  </si>
  <si>
    <t>TVL (in LSA)</t>
  </si>
  <si>
    <t>usDAO Minted</t>
  </si>
  <si>
    <t>Total usDAO</t>
  </si>
  <si>
    <t>usDAO Distribution Rate</t>
  </si>
  <si>
    <t>usDAO Distributed</t>
  </si>
  <si>
    <t>Total usDAO Distributed</t>
  </si>
  <si>
    <t>usDAO undistributed</t>
  </si>
  <si>
    <t>% of usDAO Minted Distributed</t>
  </si>
  <si>
    <t>EPT</t>
  </si>
  <si>
    <t>DAO Treasury</t>
  </si>
  <si>
    <t>% of Earnings being distributed</t>
  </si>
  <si>
    <t>Deflation Multiple</t>
  </si>
  <si>
    <t>EPT Increase (from previous month)</t>
  </si>
  <si>
    <t>Max EPT Distributable</t>
  </si>
  <si>
    <t>Neutral EPT</t>
  </si>
  <si>
    <t>usDAO Price</t>
  </si>
  <si>
    <t>LSA APR (at present)</t>
  </si>
  <si>
    <t>usDAO Multiple</t>
  </si>
  <si>
    <t>Decrease in minting rate</t>
  </si>
  <si>
    <t>Minting Rate</t>
  </si>
  <si>
    <t>Running?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</si>
</sst>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0"/>
    <numFmt numFmtId="165" formatCode="&quot;$&quot;#,##0.00"/>
    <numFmt numFmtId="166" formatCode="&quot;$&quot;#,##0.0000"/>
  </numFmts>
  <fonts count="10">
    <font>
      <sz val="10.0"/>
      <color rgb="FF000000"/>
      <name val="Arial"/>
      <scheme val="minor"/>
    </font>
    <font>
      <b/>
      <sz val="13.0"/>
      <color theme="1"/>
      <name val="Arial"/>
      <scheme val="minor"/>
    </font>
    <font>
      <sz val="8.0"/>
      <color theme="1"/>
      <name val="Arial"/>
      <scheme val="minor"/>
    </font>
    <font>
      <b/>
      <sz val="11.0"/>
      <color theme="1"/>
      <name val="Arial"/>
      <scheme val="minor"/>
    </font>
    <font>
      <color theme="1"/>
      <name val="Arial"/>
      <scheme val="minor"/>
    </font>
    <font>
      <color rgb="FF0F1111"/>
      <name val="Arial"/>
      <scheme val="minor"/>
    </font>
    <font>
      <b/>
      <color theme="1"/>
      <name val="Arial"/>
      <scheme val="minor"/>
    </font>
    <font>
      <color theme="1"/>
      <name val="Arial"/>
    </font>
    <font>
      <sz val="9.0"/>
      <color rgb="FF1155CC"/>
      <name val="&quot;Google Sans Mono&quot;"/>
    </font>
    <font>
      <sz val="9.0"/>
      <color rgb="FF000000"/>
      <name val="&quot;Google Sans Mono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1" fillId="0" fontId="4" numFmtId="0" xfId="0" applyAlignment="1" applyBorder="1" applyFont="1">
      <alignment horizontal="center" readingOrder="0"/>
    </xf>
    <xf borderId="1" fillId="0" fontId="4" numFmtId="3" xfId="0" applyAlignment="1" applyBorder="1" applyFont="1" applyNumberFormat="1">
      <alignment horizontal="center" readingOrder="0"/>
    </xf>
    <xf borderId="0" fillId="0" fontId="4" numFmtId="0" xfId="0" applyAlignment="1" applyFont="1">
      <alignment readingOrder="0"/>
    </xf>
    <xf borderId="1" fillId="0" fontId="5" numFmtId="0" xfId="0" applyAlignment="1" applyBorder="1" applyFont="1">
      <alignment horizontal="center" readingOrder="0"/>
    </xf>
    <xf borderId="0" fillId="0" fontId="4" numFmtId="0" xfId="0" applyFont="1"/>
    <xf borderId="0" fillId="0" fontId="6" numFmtId="0" xfId="0" applyAlignment="1" applyFont="1">
      <alignment readingOrder="0"/>
    </xf>
    <xf borderId="0" fillId="0" fontId="4" numFmtId="164" xfId="0" applyFont="1" applyNumberFormat="1"/>
    <xf borderId="0" fillId="0" fontId="3" numFmtId="0" xfId="0" applyAlignment="1" applyFont="1">
      <alignment horizontal="left" readingOrder="0" shrinkToFit="0" wrapText="0"/>
    </xf>
    <xf borderId="1" fillId="0" fontId="6" numFmtId="0" xfId="0" applyAlignment="1" applyBorder="1" applyFont="1">
      <alignment horizontal="center" readingOrder="0"/>
    </xf>
    <xf borderId="1" fillId="0" fontId="4" numFmtId="165" xfId="0" applyAlignment="1" applyBorder="1" applyFont="1" applyNumberFormat="1">
      <alignment horizontal="center"/>
    </xf>
    <xf borderId="1" fillId="0" fontId="4" numFmtId="4" xfId="0" applyAlignment="1" applyBorder="1" applyFont="1" applyNumberFormat="1">
      <alignment horizontal="center"/>
    </xf>
    <xf borderId="0" fillId="0" fontId="4" numFmtId="2" xfId="0" applyFont="1" applyNumberFormat="1"/>
    <xf borderId="0" fillId="0" fontId="4" numFmtId="3" xfId="0" applyAlignment="1" applyFont="1" applyNumberFormat="1">
      <alignment readingOrder="0"/>
    </xf>
    <xf borderId="0" fillId="0" fontId="7" numFmtId="9" xfId="0" applyAlignment="1" applyFont="1" applyNumberFormat="1">
      <alignment readingOrder="0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shrinkToFit="0" vertical="bottom" wrapText="0"/>
    </xf>
    <xf borderId="0" fillId="0" fontId="4" numFmtId="10" xfId="0" applyAlignment="1" applyFont="1" applyNumberFormat="1">
      <alignment readingOrder="0"/>
    </xf>
    <xf borderId="0" fillId="0" fontId="4" numFmtId="9" xfId="0" applyAlignment="1" applyFont="1" applyNumberFormat="1">
      <alignment readingOrder="0"/>
    </xf>
    <xf borderId="0" fillId="0" fontId="4" numFmtId="0" xfId="0" applyAlignment="1" applyFont="1">
      <alignment horizontal="left" readingOrder="0" shrinkToFit="0" vertical="center" wrapText="1"/>
    </xf>
    <xf borderId="0" fillId="2" fontId="8" numFmtId="0" xfId="0" applyAlignment="1" applyFill="1" applyFont="1">
      <alignment readingOrder="0"/>
    </xf>
    <xf borderId="0" fillId="0" fontId="7" numFmtId="0" xfId="0" applyAlignment="1" applyFont="1">
      <alignment readingOrder="0" vertical="bottom"/>
    </xf>
    <xf borderId="0" fillId="0" fontId="4" numFmtId="0" xfId="0" applyAlignment="1" applyFont="1">
      <alignment horizontal="center" readingOrder="0" shrinkToFit="0" vertical="center" wrapText="1"/>
    </xf>
    <xf borderId="0" fillId="0" fontId="4" numFmtId="165" xfId="0" applyAlignment="1" applyFont="1" applyNumberFormat="1">
      <alignment horizontal="center" readingOrder="0" shrinkToFit="0" vertical="center" wrapText="1"/>
    </xf>
    <xf borderId="0" fillId="0" fontId="4" numFmtId="3" xfId="0" applyFont="1" applyNumberFormat="1"/>
    <xf borderId="0" fillId="0" fontId="4" numFmtId="9" xfId="0" applyFont="1" applyNumberFormat="1"/>
    <xf borderId="0" fillId="0" fontId="4" numFmtId="10" xfId="0" applyFont="1" applyNumberFormat="1"/>
    <xf borderId="0" fillId="0" fontId="4" numFmtId="166" xfId="0" applyFont="1" applyNumberFormat="1"/>
    <xf borderId="0" fillId="0" fontId="4" numFmtId="4" xfId="0" applyFont="1" applyNumberFormat="1"/>
    <xf borderId="0" fillId="0" fontId="4" numFmtId="165" xfId="0" applyFont="1" applyNumberFormat="1"/>
    <xf borderId="0" fillId="2" fontId="9" numFmtId="3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18.25"/>
    <col customWidth="1" min="9" max="9" width="13.0"/>
  </cols>
  <sheetData>
    <row r="1">
      <c r="A1" s="1" t="s">
        <v>0</v>
      </c>
    </row>
    <row r="2">
      <c r="A2" s="2" t="s">
        <v>1</v>
      </c>
    </row>
    <row r="3">
      <c r="B3" s="3"/>
    </row>
    <row r="4">
      <c r="B4" s="3" t="s">
        <v>2</v>
      </c>
    </row>
    <row r="5">
      <c r="B5" s="4" t="s">
        <v>3</v>
      </c>
      <c r="C5" s="5">
        <v>1.0E8</v>
      </c>
    </row>
    <row r="6">
      <c r="B6" s="4" t="s">
        <v>4</v>
      </c>
      <c r="C6" s="5">
        <v>1.0E9</v>
      </c>
    </row>
    <row r="7">
      <c r="A7" s="6" t="s">
        <v>5</v>
      </c>
      <c r="B7" s="7" t="s">
        <v>6</v>
      </c>
      <c r="C7" s="7">
        <v>5.0</v>
      </c>
      <c r="K7" s="6" t="s">
        <v>6</v>
      </c>
      <c r="L7" s="6" t="s">
        <v>7</v>
      </c>
    </row>
    <row r="8">
      <c r="D8" s="6"/>
    </row>
    <row r="9">
      <c r="D9" s="6"/>
      <c r="K9" s="6" t="s">
        <v>6</v>
      </c>
      <c r="L9" s="6" t="s">
        <v>7</v>
      </c>
      <c r="N9" s="8">
        <f>INDIRECT(B7)</f>
        <v>5</v>
      </c>
    </row>
    <row r="10">
      <c r="B10" s="3" t="s">
        <v>8</v>
      </c>
      <c r="C10" s="9"/>
      <c r="D10" s="9"/>
      <c r="K10" s="6"/>
      <c r="L10" s="6"/>
      <c r="N10" s="8">
        <v>1.0</v>
      </c>
    </row>
    <row r="11">
      <c r="B11" s="9" t="s">
        <v>9</v>
      </c>
      <c r="C11" s="9" t="s">
        <v>10</v>
      </c>
      <c r="D11" s="9" t="s">
        <v>7</v>
      </c>
      <c r="K11" s="6">
        <f t="shared" ref="K11:L11" si="1">C12</f>
        <v>5</v>
      </c>
      <c r="L11" s="6">
        <f t="shared" si="1"/>
        <v>50</v>
      </c>
      <c r="N11" s="8">
        <v>0.5</v>
      </c>
    </row>
    <row r="12">
      <c r="B12" s="4" t="s">
        <v>11</v>
      </c>
      <c r="C12" s="4">
        <v>5.0</v>
      </c>
      <c r="D12" s="4">
        <v>50.0</v>
      </c>
      <c r="K12" s="6">
        <f t="shared" ref="K12:L12" si="2">C13</f>
        <v>1</v>
      </c>
      <c r="L12" s="6">
        <f t="shared" si="2"/>
        <v>20</v>
      </c>
    </row>
    <row r="13">
      <c r="B13" s="4" t="s">
        <v>12</v>
      </c>
      <c r="C13" s="4">
        <v>1.0</v>
      </c>
      <c r="D13" s="4">
        <v>20.0</v>
      </c>
      <c r="K13" s="6">
        <f t="shared" ref="K13:L13" si="3">C14</f>
        <v>0.5</v>
      </c>
      <c r="L13" s="6">
        <f t="shared" si="3"/>
        <v>10</v>
      </c>
    </row>
    <row r="14">
      <c r="B14" s="4" t="s">
        <v>13</v>
      </c>
      <c r="C14" s="4">
        <v>0.5</v>
      </c>
      <c r="D14" s="4">
        <v>10.0</v>
      </c>
      <c r="H14" s="10"/>
      <c r="I14" s="10"/>
      <c r="K14" s="6" t="str">
        <f t="shared" ref="K14:L14" si="4">C15</f>
        <v/>
      </c>
      <c r="L14" s="6" t="str">
        <f t="shared" si="4"/>
        <v/>
      </c>
    </row>
    <row r="17">
      <c r="B17" s="11" t="s">
        <v>14</v>
      </c>
    </row>
    <row r="18">
      <c r="B18" s="12" t="s">
        <v>15</v>
      </c>
      <c r="C18" s="12" t="s">
        <v>16</v>
      </c>
      <c r="D18" s="12" t="s">
        <v>17</v>
      </c>
    </row>
    <row r="19">
      <c r="B19" s="4">
        <v>0.0</v>
      </c>
      <c r="C19" s="13">
        <f>'Backend Valuation Model'!T20</f>
        <v>0.5</v>
      </c>
      <c r="D19" s="14">
        <f>C19/C19</f>
        <v>1</v>
      </c>
      <c r="I19" s="15"/>
    </row>
    <row r="20">
      <c r="B20" s="4">
        <v>1.0</v>
      </c>
      <c r="C20" s="13">
        <f>'Backend Valuation Model'!B12</f>
        <v>0.5692106477</v>
      </c>
      <c r="D20" s="14">
        <f t="shared" ref="D20:D23" si="5">C20/$C$19</f>
        <v>1.138421295</v>
      </c>
      <c r="I20" s="15"/>
    </row>
    <row r="21">
      <c r="B21" s="4">
        <v>2.0</v>
      </c>
      <c r="C21" s="13">
        <f>'Backend Valuation Model'!B13</f>
        <v>0.7443754115</v>
      </c>
      <c r="D21" s="14">
        <f t="shared" si="5"/>
        <v>1.488750823</v>
      </c>
      <c r="I21" s="15"/>
    </row>
    <row r="22">
      <c r="B22" s="4">
        <v>3.0</v>
      </c>
      <c r="C22" s="13">
        <f>'Backend Valuation Model'!B14</f>
        <v>1.259988835</v>
      </c>
      <c r="D22" s="14">
        <f t="shared" si="5"/>
        <v>2.51997767</v>
      </c>
      <c r="I22" s="15"/>
    </row>
    <row r="23">
      <c r="B23" s="4">
        <v>4.0</v>
      </c>
      <c r="C23" s="13">
        <f>'Backend Valuation Model'!B15</f>
        <v>2.139170928</v>
      </c>
      <c r="D23" s="14">
        <f t="shared" si="5"/>
        <v>4.278341857</v>
      </c>
    </row>
  </sheetData>
  <mergeCells count="1">
    <mergeCell ref="B17:C17"/>
  </mergeCells>
  <dataValidations>
    <dataValidation type="list" allowBlank="1" showErrorMessage="1" sqref="C7">
      <formula1>'usDAO Valuation Model'!$N$9:$N$12</formula1>
    </dataValidation>
    <dataValidation type="list" allowBlank="1" showErrorMessage="1" sqref="B7">
      <formula1>'usDAO Valuation Model'!$K$7:$L$7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25"/>
    <col customWidth="1" min="4" max="4" width="13.5"/>
    <col customWidth="1" min="5" max="7" width="14.88"/>
  </cols>
  <sheetData>
    <row r="1">
      <c r="A1" s="6" t="s">
        <v>18</v>
      </c>
      <c r="B1" s="16">
        <f>B2</f>
        <v>100000000</v>
      </c>
      <c r="D1" s="6" t="s">
        <v>19</v>
      </c>
      <c r="F1" s="17">
        <v>1.0</v>
      </c>
      <c r="H1" s="6" t="s">
        <v>20</v>
      </c>
      <c r="L1" s="6">
        <v>24.0</v>
      </c>
    </row>
    <row r="2">
      <c r="A2" s="6" t="s">
        <v>21</v>
      </c>
      <c r="B2" s="16">
        <f>'usDAO Valuation Model'!C5</f>
        <v>100000000</v>
      </c>
      <c r="C2" s="16"/>
      <c r="D2" s="6" t="s">
        <v>22</v>
      </c>
      <c r="F2" s="6">
        <v>1.5</v>
      </c>
      <c r="H2" s="6" t="s">
        <v>23</v>
      </c>
      <c r="I2" s="18"/>
      <c r="J2" s="19"/>
      <c r="K2" s="19"/>
      <c r="L2" s="20">
        <v>0.02</v>
      </c>
    </row>
    <row r="3">
      <c r="A3" s="6" t="s">
        <v>24</v>
      </c>
      <c r="B3" s="6">
        <v>0.3333333</v>
      </c>
      <c r="C3" s="6"/>
      <c r="F3" s="21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>
      <c r="A4" s="6" t="s">
        <v>25</v>
      </c>
      <c r="B4" s="21">
        <v>0.1</v>
      </c>
      <c r="C4" s="21"/>
      <c r="F4" s="21"/>
      <c r="J4" s="19"/>
      <c r="K4" s="19"/>
      <c r="L4" s="19"/>
      <c r="M4" s="18"/>
      <c r="N4" s="18"/>
      <c r="O4" s="18"/>
      <c r="P4" s="18"/>
      <c r="Q4" s="18"/>
      <c r="R4" s="18"/>
      <c r="S4" s="18"/>
      <c r="T4" s="18"/>
    </row>
    <row r="5">
      <c r="A5" s="6" t="s">
        <v>26</v>
      </c>
      <c r="B5" s="17">
        <v>0.8</v>
      </c>
      <c r="C5" s="17"/>
      <c r="D5" s="6" t="s">
        <v>27</v>
      </c>
      <c r="F5" s="16">
        <f>'usDAO Valuation Model'!C6</f>
        <v>1000000000</v>
      </c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>
      <c r="A6" s="22" t="s">
        <v>28</v>
      </c>
      <c r="B6" s="21">
        <v>0.1</v>
      </c>
      <c r="D6" s="6" t="s">
        <v>29</v>
      </c>
      <c r="F6" s="21">
        <v>10.0</v>
      </c>
      <c r="J6" s="19"/>
      <c r="K6" s="19"/>
      <c r="L6" s="19"/>
    </row>
    <row r="7">
      <c r="A7" s="22"/>
      <c r="B7" s="21"/>
      <c r="D7" s="6" t="s">
        <v>30</v>
      </c>
      <c r="F7" s="21">
        <v>0.05</v>
      </c>
      <c r="I7" s="18"/>
      <c r="J7" s="19"/>
      <c r="K7" s="23"/>
      <c r="L7" s="19"/>
    </row>
    <row r="8">
      <c r="B8" s="17"/>
      <c r="C8" s="17"/>
      <c r="D8" s="8" t="str">
        <f>'usDAO Valuation Model'!B7</f>
        <v>FDVperTVL</v>
      </c>
      <c r="F8" s="8">
        <f>'usDAO Valuation Model'!C7</f>
        <v>5</v>
      </c>
      <c r="I8" s="18"/>
      <c r="J8" s="19"/>
      <c r="K8" s="19"/>
      <c r="L8" s="19"/>
    </row>
    <row r="9">
      <c r="C9" s="17"/>
      <c r="D9" s="24"/>
      <c r="E9" s="18"/>
      <c r="H9" s="21"/>
      <c r="I9" s="18"/>
      <c r="J9" s="19"/>
      <c r="K9" s="19"/>
      <c r="L9" s="19"/>
    </row>
    <row r="10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6"/>
    </row>
    <row r="11">
      <c r="A11" s="25" t="s">
        <v>31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6"/>
    </row>
    <row r="12">
      <c r="A12" s="25">
        <v>1.0</v>
      </c>
      <c r="B12" s="26">
        <f>T32</f>
        <v>0.5692106477</v>
      </c>
      <c r="C12" s="25">
        <f>D32/$D$20</f>
        <v>1.77827941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6"/>
    </row>
    <row r="13">
      <c r="A13" s="25">
        <v>2.0</v>
      </c>
      <c r="B13" s="26">
        <f>T44</f>
        <v>0.7443754115</v>
      </c>
      <c r="C13" s="25">
        <f>D44/$D$20</f>
        <v>3.16227766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6"/>
    </row>
    <row r="14">
      <c r="A14" s="25">
        <v>3.0</v>
      </c>
      <c r="B14" s="26">
        <f>T56</f>
        <v>1.259988835</v>
      </c>
      <c r="C14" s="25">
        <f>D56/$D$20</f>
        <v>5.623413252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6"/>
    </row>
    <row r="15">
      <c r="A15" s="25">
        <v>4.0</v>
      </c>
      <c r="B15" s="26">
        <f>T68</f>
        <v>2.139170928</v>
      </c>
      <c r="C15" s="25">
        <f>D68/$D$20</f>
        <v>10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6"/>
    </row>
    <row r="1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6"/>
    </row>
    <row r="17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6"/>
    </row>
    <row r="18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6"/>
    </row>
    <row r="19">
      <c r="A19" s="25" t="s">
        <v>32</v>
      </c>
      <c r="B19" s="25" t="s">
        <v>33</v>
      </c>
      <c r="C19" s="25" t="s">
        <v>34</v>
      </c>
      <c r="D19" s="25" t="s">
        <v>35</v>
      </c>
      <c r="E19" s="25" t="s">
        <v>36</v>
      </c>
      <c r="F19" s="25" t="s">
        <v>37</v>
      </c>
      <c r="G19" s="25" t="s">
        <v>38</v>
      </c>
      <c r="H19" s="25" t="s">
        <v>39</v>
      </c>
      <c r="I19" s="25" t="s">
        <v>40</v>
      </c>
      <c r="J19" s="25" t="s">
        <v>41</v>
      </c>
      <c r="K19" s="25" t="s">
        <v>42</v>
      </c>
      <c r="L19" s="25" t="s">
        <v>43</v>
      </c>
      <c r="M19" s="25" t="s">
        <v>44</v>
      </c>
      <c r="N19" s="25" t="s">
        <v>45</v>
      </c>
      <c r="O19" s="25" t="s">
        <v>46</v>
      </c>
      <c r="P19" s="25" t="s">
        <v>47</v>
      </c>
      <c r="Q19" s="25" t="s">
        <v>48</v>
      </c>
      <c r="R19" s="25" t="s">
        <v>49</v>
      </c>
      <c r="S19" s="25" t="s">
        <v>50</v>
      </c>
      <c r="T19" s="25" t="s">
        <v>51</v>
      </c>
      <c r="U19" s="25" t="s">
        <v>52</v>
      </c>
      <c r="V19" s="25" t="s">
        <v>53</v>
      </c>
      <c r="W19" s="25" t="s">
        <v>54</v>
      </c>
      <c r="X19" s="25" t="s">
        <v>55</v>
      </c>
      <c r="Y19" s="6" t="s">
        <v>56</v>
      </c>
    </row>
    <row r="20">
      <c r="A20" s="6">
        <v>0.0</v>
      </c>
      <c r="B20" s="16">
        <f>B1</f>
        <v>100000000</v>
      </c>
      <c r="C20" s="6">
        <v>0.0</v>
      </c>
      <c r="D20" s="27">
        <f>B2</f>
        <v>100000000</v>
      </c>
      <c r="E20" s="27">
        <f t="shared" ref="E20:E68" si="1">D20*(1-$H$9)</f>
        <v>100000000</v>
      </c>
      <c r="F20" s="27">
        <f>X20*D20</f>
        <v>1000000000</v>
      </c>
      <c r="G20" s="27">
        <f>F20</f>
        <v>1000000000</v>
      </c>
      <c r="H20" s="28">
        <f>B4</f>
        <v>0.1</v>
      </c>
      <c r="I20" s="27">
        <f>B3*H20*X20*E20</f>
        <v>33333330</v>
      </c>
      <c r="J20" s="27">
        <f>I20</f>
        <v>33333330</v>
      </c>
      <c r="K20" s="27">
        <f>F20-J20</f>
        <v>966666670</v>
      </c>
      <c r="L20" s="29">
        <f t="shared" ref="L20:L68" si="2">J20/G20</f>
        <v>0.03333333</v>
      </c>
      <c r="M20" s="30">
        <f>F1*F7/F6</f>
        <v>0.005</v>
      </c>
      <c r="N20" s="27">
        <f>D20*F7*B3</f>
        <v>1666666.5</v>
      </c>
      <c r="O20" s="29">
        <f t="shared" ref="O20:O68" si="3">M20*J20/(D20*$F$7)</f>
        <v>0.03333333</v>
      </c>
      <c r="P20" s="31">
        <v>0.0</v>
      </c>
      <c r="Q20" s="32"/>
      <c r="R20" s="32">
        <f>D20*F7/I20</f>
        <v>0.150000015</v>
      </c>
      <c r="S20" s="8">
        <f t="shared" ref="S20:S68" si="4">D20*$F$7/G20</f>
        <v>0.005</v>
      </c>
      <c r="T20" s="8">
        <f t="shared" ref="T20:T68" si="5">IF($D$8="FDVperTVL",$F$8*D20/G20,$F$8*S20)</f>
        <v>0.5</v>
      </c>
      <c r="U20" s="29">
        <f t="shared" ref="U20:U68" si="6">T20*I20/D20*12</f>
        <v>1.9999998</v>
      </c>
      <c r="V20" s="31">
        <f t="shared" ref="V20:V68" si="7">T20/$T$20</f>
        <v>1</v>
      </c>
      <c r="W20" s="29"/>
      <c r="X20" s="29">
        <f>F6</f>
        <v>10</v>
      </c>
    </row>
    <row r="21">
      <c r="A21" s="6">
        <v>1.0</v>
      </c>
      <c r="B21" s="27">
        <f>B20*(F2^C21)</f>
        <v>100000000</v>
      </c>
      <c r="C21" s="33">
        <f>TRUNC(D21/B1/2,0)</f>
        <v>0</v>
      </c>
      <c r="D21" s="27">
        <f t="shared" ref="D21:D68" si="8">D20*($F$5/$B$2)^(1/48)</f>
        <v>104913972.9</v>
      </c>
      <c r="E21" s="27">
        <f t="shared" si="1"/>
        <v>104913972.9</v>
      </c>
      <c r="F21" s="27">
        <f t="shared" ref="F21:F68" si="9">X21*(D21-D20)</f>
        <v>46838116.77</v>
      </c>
      <c r="G21" s="27">
        <f t="shared" ref="G21:G68" si="10">J20+K20*P21+F21</f>
        <v>1046838117</v>
      </c>
      <c r="H21" s="29">
        <f t="shared" ref="H21:H68" si="11">H20</f>
        <v>0.1</v>
      </c>
      <c r="I21" s="27">
        <f t="shared" ref="I21:I68" si="12">min(H21*X21*E21/12,G21-J20)</f>
        <v>8333333.333</v>
      </c>
      <c r="J21" s="27">
        <f t="shared" ref="J21:J68" si="13">J20+I21</f>
        <v>41666663.33</v>
      </c>
      <c r="K21" s="31">
        <f t="shared" ref="K21:K68" si="14">G21-J21</f>
        <v>1005171453</v>
      </c>
      <c r="L21" s="29">
        <f t="shared" si="2"/>
        <v>0.03980239415</v>
      </c>
      <c r="M21" s="30">
        <f t="shared" ref="M21:M68" si="15">min(M20*(X20/X21),R21)</f>
        <v>0.005245698646</v>
      </c>
      <c r="N21" s="27">
        <f t="shared" ref="N21:N68" si="16">N20+D21*$F$7/12-M21/12*J21</f>
        <v>2085593.824</v>
      </c>
      <c r="O21" s="29">
        <f t="shared" si="3"/>
        <v>0.04166666333</v>
      </c>
      <c r="P21" s="31">
        <f>IF(Y21=1, (1-F4)*(1-F3)^TRUNC(D21/B1/2,0),1-L2)</f>
        <v>1</v>
      </c>
      <c r="Q21" s="29">
        <f t="shared" ref="Q21:Q68" si="17">M21/M20-1</f>
        <v>0.04913972914</v>
      </c>
      <c r="R21" s="32">
        <f t="shared" ref="R21:R68" si="18">D21*$F$7/J21</f>
        <v>0.1258967776</v>
      </c>
      <c r="S21" s="8">
        <f t="shared" si="4"/>
        <v>0.005010993163</v>
      </c>
      <c r="T21" s="8">
        <f t="shared" si="5"/>
        <v>0.5010993163</v>
      </c>
      <c r="U21" s="29">
        <f t="shared" si="6"/>
        <v>0.477628768</v>
      </c>
      <c r="V21" s="31">
        <f t="shared" si="7"/>
        <v>1.002198633</v>
      </c>
      <c r="W21" s="29">
        <f t="shared" ref="W21:W68" si="19">1/(D21/D20)</f>
        <v>0.9531618832</v>
      </c>
      <c r="X21" s="29">
        <f t="shared" ref="X21:X68" si="20">X20*W21</f>
        <v>9.531618832</v>
      </c>
      <c r="Y21" s="8">
        <f t="shared" ref="Y21:Y68" si="21">IF(A21&lt;=$L$1,1,0)</f>
        <v>1</v>
      </c>
    </row>
    <row r="22">
      <c r="A22" s="6">
        <v>2.0</v>
      </c>
      <c r="B22" s="27">
        <f t="shared" ref="B22:B68" si="22">IF(C22=0,B21,B21*$F$2)</f>
        <v>100000000</v>
      </c>
      <c r="C22" s="27">
        <f t="shared" ref="C22:C68" si="23">TRUNC(D22/B21/2,0)</f>
        <v>0</v>
      </c>
      <c r="D22" s="27">
        <f t="shared" si="8"/>
        <v>110069417.1</v>
      </c>
      <c r="E22" s="27">
        <f t="shared" si="1"/>
        <v>110069417.1</v>
      </c>
      <c r="F22" s="27">
        <f t="shared" si="9"/>
        <v>46838116.77</v>
      </c>
      <c r="G22" s="27">
        <f t="shared" si="10"/>
        <v>1093676234</v>
      </c>
      <c r="H22" s="29">
        <f t="shared" si="11"/>
        <v>0.1</v>
      </c>
      <c r="I22" s="27">
        <f t="shared" si="12"/>
        <v>8333333.333</v>
      </c>
      <c r="J22" s="27">
        <f t="shared" si="13"/>
        <v>49999996.67</v>
      </c>
      <c r="K22" s="31">
        <f t="shared" si="14"/>
        <v>1043676237</v>
      </c>
      <c r="L22" s="29">
        <f t="shared" si="2"/>
        <v>0.04571736601</v>
      </c>
      <c r="M22" s="30">
        <f t="shared" si="15"/>
        <v>0.005503470856</v>
      </c>
      <c r="N22" s="27">
        <f t="shared" si="16"/>
        <v>2521285.268</v>
      </c>
      <c r="O22" s="29">
        <f t="shared" si="3"/>
        <v>0.04999999667</v>
      </c>
      <c r="P22" s="31">
        <f t="shared" ref="P22:P68" si="24">if(Y22=1,(1-$F$4)*(1-$F$3)^C22,1-$L$2)</f>
        <v>1</v>
      </c>
      <c r="Q22" s="29">
        <f t="shared" si="17"/>
        <v>0.04913972914</v>
      </c>
      <c r="R22" s="32">
        <f t="shared" si="18"/>
        <v>0.1100694245</v>
      </c>
      <c r="S22" s="8">
        <f t="shared" si="4"/>
        <v>0.005032084165</v>
      </c>
      <c r="T22" s="8">
        <f t="shared" si="5"/>
        <v>0.5032084165</v>
      </c>
      <c r="U22" s="29">
        <f t="shared" si="6"/>
        <v>0.4571736906</v>
      </c>
      <c r="V22" s="31">
        <f t="shared" si="7"/>
        <v>1.006416833</v>
      </c>
      <c r="W22" s="29">
        <f t="shared" si="19"/>
        <v>0.9531618832</v>
      </c>
      <c r="X22" s="29">
        <f t="shared" si="20"/>
        <v>9.085175757</v>
      </c>
      <c r="Y22" s="8">
        <f t="shared" si="21"/>
        <v>1</v>
      </c>
    </row>
    <row r="23">
      <c r="A23" s="6">
        <v>3.0</v>
      </c>
      <c r="B23" s="27">
        <f t="shared" si="22"/>
        <v>100000000</v>
      </c>
      <c r="C23" s="27">
        <f t="shared" si="23"/>
        <v>0</v>
      </c>
      <c r="D23" s="27">
        <f t="shared" si="8"/>
        <v>115478198.5</v>
      </c>
      <c r="E23" s="27">
        <f t="shared" si="1"/>
        <v>115478198.5</v>
      </c>
      <c r="F23" s="27">
        <f t="shared" si="9"/>
        <v>46838116.77</v>
      </c>
      <c r="G23" s="27">
        <f t="shared" si="10"/>
        <v>1140514350</v>
      </c>
      <c r="H23" s="29">
        <f t="shared" si="11"/>
        <v>0.1</v>
      </c>
      <c r="I23" s="27">
        <f t="shared" si="12"/>
        <v>8333333.333</v>
      </c>
      <c r="J23" s="27">
        <f t="shared" si="13"/>
        <v>58333330</v>
      </c>
      <c r="K23" s="31">
        <f t="shared" si="14"/>
        <v>1082181020</v>
      </c>
      <c r="L23" s="29">
        <f t="shared" si="2"/>
        <v>0.05114651121</v>
      </c>
      <c r="M23" s="30">
        <f t="shared" si="15"/>
        <v>0.005773909923</v>
      </c>
      <c r="N23" s="27">
        <f t="shared" si="16"/>
        <v>2974376.812</v>
      </c>
      <c r="O23" s="29">
        <f t="shared" si="3"/>
        <v>0.05833333</v>
      </c>
      <c r="P23" s="31">
        <f t="shared" si="24"/>
        <v>1</v>
      </c>
      <c r="Q23" s="29">
        <f t="shared" si="17"/>
        <v>0.04913972914</v>
      </c>
      <c r="R23" s="32">
        <f t="shared" si="18"/>
        <v>0.09898131863</v>
      </c>
      <c r="S23" s="8">
        <f t="shared" si="4"/>
        <v>0.005062549123</v>
      </c>
      <c r="T23" s="8">
        <f t="shared" si="5"/>
        <v>0.5062549123</v>
      </c>
      <c r="U23" s="29">
        <f t="shared" si="6"/>
        <v>0.4383986925</v>
      </c>
      <c r="V23" s="31">
        <f t="shared" si="7"/>
        <v>1.012509825</v>
      </c>
      <c r="W23" s="29">
        <f t="shared" si="19"/>
        <v>0.9531618832</v>
      </c>
      <c r="X23" s="29">
        <f t="shared" si="20"/>
        <v>8.659643234</v>
      </c>
      <c r="Y23" s="8">
        <f t="shared" si="21"/>
        <v>1</v>
      </c>
    </row>
    <row r="24">
      <c r="A24" s="6">
        <v>4.0</v>
      </c>
      <c r="B24" s="27">
        <f t="shared" si="22"/>
        <v>100000000</v>
      </c>
      <c r="C24" s="27">
        <f t="shared" si="23"/>
        <v>0</v>
      </c>
      <c r="D24" s="27">
        <f t="shared" si="8"/>
        <v>121152765.9</v>
      </c>
      <c r="E24" s="27">
        <f t="shared" si="1"/>
        <v>121152765.9</v>
      </c>
      <c r="F24" s="27">
        <f t="shared" si="9"/>
        <v>46838116.77</v>
      </c>
      <c r="G24" s="27">
        <f t="shared" si="10"/>
        <v>1187352467</v>
      </c>
      <c r="H24" s="29">
        <f t="shared" si="11"/>
        <v>0.1</v>
      </c>
      <c r="I24" s="27">
        <f t="shared" si="12"/>
        <v>8333333.333</v>
      </c>
      <c r="J24" s="27">
        <f t="shared" si="13"/>
        <v>66666663.33</v>
      </c>
      <c r="K24" s="31">
        <f t="shared" si="14"/>
        <v>1120685804</v>
      </c>
      <c r="L24" s="29">
        <f t="shared" si="2"/>
        <v>0.05614732372</v>
      </c>
      <c r="M24" s="30">
        <f t="shared" si="15"/>
        <v>0.006057638293</v>
      </c>
      <c r="N24" s="27">
        <f t="shared" si="16"/>
        <v>3445526.459</v>
      </c>
      <c r="O24" s="29">
        <f t="shared" si="3"/>
        <v>0.06666666333</v>
      </c>
      <c r="P24" s="31">
        <f t="shared" si="24"/>
        <v>1</v>
      </c>
      <c r="Q24" s="29">
        <f t="shared" si="17"/>
        <v>0.04913972914</v>
      </c>
      <c r="R24" s="32">
        <f t="shared" si="18"/>
        <v>0.09086457894</v>
      </c>
      <c r="S24" s="8">
        <f t="shared" si="4"/>
        <v>0.005101802928</v>
      </c>
      <c r="T24" s="8">
        <f t="shared" si="5"/>
        <v>0.5101802928</v>
      </c>
      <c r="U24" s="29">
        <f t="shared" si="6"/>
        <v>0.4211049489</v>
      </c>
      <c r="V24" s="31">
        <f t="shared" si="7"/>
        <v>1.020360586</v>
      </c>
      <c r="W24" s="29">
        <f t="shared" si="19"/>
        <v>0.9531618832</v>
      </c>
      <c r="X24" s="29">
        <f t="shared" si="20"/>
        <v>8.254041853</v>
      </c>
      <c r="Y24" s="8">
        <f t="shared" si="21"/>
        <v>1</v>
      </c>
    </row>
    <row r="25">
      <c r="A25" s="6">
        <v>5.0</v>
      </c>
      <c r="B25" s="27">
        <f t="shared" si="22"/>
        <v>100000000</v>
      </c>
      <c r="C25" s="27">
        <f t="shared" si="23"/>
        <v>0</v>
      </c>
      <c r="D25" s="27">
        <f t="shared" si="8"/>
        <v>127106180</v>
      </c>
      <c r="E25" s="27">
        <f t="shared" si="1"/>
        <v>127106180</v>
      </c>
      <c r="F25" s="27">
        <f t="shared" si="9"/>
        <v>46838116.77</v>
      </c>
      <c r="G25" s="27">
        <f t="shared" si="10"/>
        <v>1234190584</v>
      </c>
      <c r="H25" s="29">
        <f t="shared" si="11"/>
        <v>0.1</v>
      </c>
      <c r="I25" s="27">
        <f t="shared" si="12"/>
        <v>8333333.333</v>
      </c>
      <c r="J25" s="27">
        <f t="shared" si="13"/>
        <v>74999996.67</v>
      </c>
      <c r="K25" s="31">
        <f t="shared" si="14"/>
        <v>1159190587</v>
      </c>
      <c r="L25" s="29">
        <f t="shared" si="2"/>
        <v>0.06076856982</v>
      </c>
      <c r="M25" s="30">
        <f t="shared" si="15"/>
        <v>0.006355308998</v>
      </c>
      <c r="N25" s="27">
        <f t="shared" si="16"/>
        <v>3935414.863</v>
      </c>
      <c r="O25" s="29">
        <f t="shared" si="3"/>
        <v>0.07499999667</v>
      </c>
      <c r="P25" s="31">
        <f t="shared" si="24"/>
        <v>1</v>
      </c>
      <c r="Q25" s="29">
        <f t="shared" si="17"/>
        <v>0.04913972914</v>
      </c>
      <c r="R25" s="32">
        <f t="shared" si="18"/>
        <v>0.08473745707</v>
      </c>
      <c r="S25" s="8">
        <f t="shared" si="4"/>
        <v>0.005149374077</v>
      </c>
      <c r="T25" s="8">
        <f t="shared" si="5"/>
        <v>0.5149374077</v>
      </c>
      <c r="U25" s="29">
        <f t="shared" si="6"/>
        <v>0.4051238168</v>
      </c>
      <c r="V25" s="31">
        <f t="shared" si="7"/>
        <v>1.029874815</v>
      </c>
      <c r="W25" s="29">
        <f t="shared" si="19"/>
        <v>0.9531618832</v>
      </c>
      <c r="X25" s="29">
        <f t="shared" si="20"/>
        <v>7.867438077</v>
      </c>
      <c r="Y25" s="8">
        <f t="shared" si="21"/>
        <v>1</v>
      </c>
    </row>
    <row r="26">
      <c r="A26" s="6">
        <v>6.0</v>
      </c>
      <c r="B26" s="27">
        <f t="shared" si="22"/>
        <v>100000000</v>
      </c>
      <c r="C26" s="27">
        <f t="shared" si="23"/>
        <v>0</v>
      </c>
      <c r="D26" s="27">
        <f t="shared" si="8"/>
        <v>133352143.2</v>
      </c>
      <c r="E26" s="27">
        <f t="shared" si="1"/>
        <v>133352143.2</v>
      </c>
      <c r="F26" s="27">
        <f t="shared" si="9"/>
        <v>46838116.77</v>
      </c>
      <c r="G26" s="27">
        <f t="shared" si="10"/>
        <v>1281028701</v>
      </c>
      <c r="H26" s="29">
        <f t="shared" si="11"/>
        <v>0.1</v>
      </c>
      <c r="I26" s="27">
        <f t="shared" si="12"/>
        <v>8333333.333</v>
      </c>
      <c r="J26" s="27">
        <f t="shared" si="13"/>
        <v>83333330</v>
      </c>
      <c r="K26" s="31">
        <f t="shared" si="14"/>
        <v>1197695371</v>
      </c>
      <c r="L26" s="29">
        <f t="shared" si="2"/>
        <v>0.06505188366</v>
      </c>
      <c r="M26" s="30">
        <f t="shared" si="15"/>
        <v>0.006667607161</v>
      </c>
      <c r="N26" s="27">
        <f t="shared" si="16"/>
        <v>4444745.967</v>
      </c>
      <c r="O26" s="29">
        <f t="shared" si="3"/>
        <v>0.08333333</v>
      </c>
      <c r="P26" s="31">
        <f t="shared" si="24"/>
        <v>1</v>
      </c>
      <c r="Q26" s="29">
        <f t="shared" si="17"/>
        <v>0.04913972914</v>
      </c>
      <c r="R26" s="32">
        <f t="shared" si="18"/>
        <v>0.08001128913</v>
      </c>
      <c r="S26" s="8">
        <f t="shared" si="4"/>
        <v>0.005204885072</v>
      </c>
      <c r="T26" s="8">
        <f t="shared" si="5"/>
        <v>0.5204885072</v>
      </c>
      <c r="U26" s="29">
        <f t="shared" si="6"/>
        <v>0.3903113176</v>
      </c>
      <c r="V26" s="31">
        <f t="shared" si="7"/>
        <v>1.040977014</v>
      </c>
      <c r="W26" s="29">
        <f t="shared" si="19"/>
        <v>0.9531618832</v>
      </c>
      <c r="X26" s="29">
        <f t="shared" si="20"/>
        <v>7.498942093</v>
      </c>
      <c r="Y26" s="8">
        <f t="shared" si="21"/>
        <v>1</v>
      </c>
    </row>
    <row r="27">
      <c r="A27" s="6">
        <v>7.0</v>
      </c>
      <c r="B27" s="27">
        <f t="shared" si="22"/>
        <v>100000000</v>
      </c>
      <c r="C27" s="27">
        <f t="shared" si="23"/>
        <v>0</v>
      </c>
      <c r="D27" s="27">
        <f t="shared" si="8"/>
        <v>139905031.4</v>
      </c>
      <c r="E27" s="27">
        <f t="shared" si="1"/>
        <v>139905031.4</v>
      </c>
      <c r="F27" s="27">
        <f t="shared" si="9"/>
        <v>46838116.77</v>
      </c>
      <c r="G27" s="27">
        <f t="shared" si="10"/>
        <v>1327866817</v>
      </c>
      <c r="H27" s="29">
        <f t="shared" si="11"/>
        <v>0.1</v>
      </c>
      <c r="I27" s="27">
        <f t="shared" si="12"/>
        <v>8333333.333</v>
      </c>
      <c r="J27" s="27">
        <f t="shared" si="13"/>
        <v>91666663.33</v>
      </c>
      <c r="K27" s="31">
        <f t="shared" si="14"/>
        <v>1236200154</v>
      </c>
      <c r="L27" s="29">
        <f t="shared" si="2"/>
        <v>0.0690330251</v>
      </c>
      <c r="M27" s="30">
        <f t="shared" si="15"/>
        <v>0.006995251571</v>
      </c>
      <c r="N27" s="27">
        <f t="shared" si="16"/>
        <v>4974247.651</v>
      </c>
      <c r="O27" s="29">
        <f t="shared" si="3"/>
        <v>0.09166666333</v>
      </c>
      <c r="P27" s="31">
        <f t="shared" si="24"/>
        <v>1</v>
      </c>
      <c r="Q27" s="29">
        <f t="shared" si="17"/>
        <v>0.04913972914</v>
      </c>
      <c r="R27" s="32">
        <f t="shared" si="18"/>
        <v>0.07631183809</v>
      </c>
      <c r="S27" s="8">
        <f t="shared" si="4"/>
        <v>0.005268037034</v>
      </c>
      <c r="T27" s="8">
        <f t="shared" si="5"/>
        <v>0.5268037034</v>
      </c>
      <c r="U27" s="29">
        <f t="shared" si="6"/>
        <v>0.376543787</v>
      </c>
      <c r="V27" s="31">
        <f t="shared" si="7"/>
        <v>1.053607407</v>
      </c>
      <c r="W27" s="29">
        <f t="shared" si="19"/>
        <v>0.9531618832</v>
      </c>
      <c r="X27" s="29">
        <f t="shared" si="20"/>
        <v>7.147705768</v>
      </c>
      <c r="Y27" s="8">
        <f t="shared" si="21"/>
        <v>1</v>
      </c>
    </row>
    <row r="28">
      <c r="A28" s="6">
        <v>8.0</v>
      </c>
      <c r="B28" s="27">
        <f t="shared" si="22"/>
        <v>100000000</v>
      </c>
      <c r="C28" s="27">
        <f t="shared" si="23"/>
        <v>0</v>
      </c>
      <c r="D28" s="27">
        <f t="shared" si="8"/>
        <v>146779926.8</v>
      </c>
      <c r="E28" s="27">
        <f t="shared" si="1"/>
        <v>146779926.8</v>
      </c>
      <c r="F28" s="27">
        <f t="shared" si="9"/>
        <v>46838116.77</v>
      </c>
      <c r="G28" s="27">
        <f t="shared" si="10"/>
        <v>1374704934</v>
      </c>
      <c r="H28" s="29">
        <f t="shared" si="11"/>
        <v>0.1</v>
      </c>
      <c r="I28" s="27">
        <f t="shared" si="12"/>
        <v>8333333.333</v>
      </c>
      <c r="J28" s="27">
        <f t="shared" si="13"/>
        <v>99999996.67</v>
      </c>
      <c r="K28" s="31">
        <f t="shared" si="14"/>
        <v>1274704937</v>
      </c>
      <c r="L28" s="29">
        <f t="shared" si="2"/>
        <v>0.07274288044</v>
      </c>
      <c r="M28" s="30">
        <f t="shared" si="15"/>
        <v>0.007338996338</v>
      </c>
      <c r="N28" s="27">
        <f t="shared" si="16"/>
        <v>5524672.378</v>
      </c>
      <c r="O28" s="29">
        <f t="shared" si="3"/>
        <v>0.09999999667</v>
      </c>
      <c r="P28" s="31">
        <f t="shared" si="24"/>
        <v>1</v>
      </c>
      <c r="Q28" s="29">
        <f t="shared" si="17"/>
        <v>0.04913972914</v>
      </c>
      <c r="R28" s="32">
        <f t="shared" si="18"/>
        <v>0.07338996583</v>
      </c>
      <c r="S28" s="8">
        <f t="shared" si="4"/>
        <v>0.00533859751</v>
      </c>
      <c r="T28" s="8">
        <f t="shared" si="5"/>
        <v>0.533859751</v>
      </c>
      <c r="U28" s="29">
        <f t="shared" si="6"/>
        <v>0.3637144143</v>
      </c>
      <c r="V28" s="31">
        <f t="shared" si="7"/>
        <v>1.067719502</v>
      </c>
      <c r="W28" s="29">
        <f t="shared" si="19"/>
        <v>0.9531618832</v>
      </c>
      <c r="X28" s="29">
        <f t="shared" si="20"/>
        <v>6.812920691</v>
      </c>
      <c r="Y28" s="8">
        <f t="shared" si="21"/>
        <v>1</v>
      </c>
    </row>
    <row r="29">
      <c r="A29" s="6">
        <v>9.0</v>
      </c>
      <c r="B29" s="27">
        <f t="shared" si="22"/>
        <v>100000000</v>
      </c>
      <c r="C29" s="27">
        <f t="shared" si="23"/>
        <v>0</v>
      </c>
      <c r="D29" s="27">
        <f t="shared" si="8"/>
        <v>153992652.6</v>
      </c>
      <c r="E29" s="27">
        <f t="shared" si="1"/>
        <v>153992652.6</v>
      </c>
      <c r="F29" s="27">
        <f t="shared" si="9"/>
        <v>46838116.77</v>
      </c>
      <c r="G29" s="27">
        <f t="shared" si="10"/>
        <v>1421543051</v>
      </c>
      <c r="H29" s="29">
        <f t="shared" si="11"/>
        <v>0.1</v>
      </c>
      <c r="I29" s="27">
        <f t="shared" si="12"/>
        <v>8333333.333</v>
      </c>
      <c r="J29" s="27">
        <f t="shared" si="13"/>
        <v>108333330</v>
      </c>
      <c r="K29" s="31">
        <f t="shared" si="14"/>
        <v>1313209721</v>
      </c>
      <c r="L29" s="29">
        <f t="shared" si="2"/>
        <v>0.07620826533</v>
      </c>
      <c r="M29" s="30">
        <f t="shared" si="15"/>
        <v>0.00769963263</v>
      </c>
      <c r="N29" s="27">
        <f t="shared" si="16"/>
        <v>6096797.86</v>
      </c>
      <c r="O29" s="29">
        <f t="shared" si="3"/>
        <v>0.10833333</v>
      </c>
      <c r="P29" s="31">
        <f t="shared" si="24"/>
        <v>1</v>
      </c>
      <c r="Q29" s="29">
        <f t="shared" si="17"/>
        <v>0.04913972914</v>
      </c>
      <c r="R29" s="32">
        <f t="shared" si="18"/>
        <v>0.07107353416</v>
      </c>
      <c r="S29" s="8">
        <f t="shared" si="4"/>
        <v>0.005416390749</v>
      </c>
      <c r="T29" s="8">
        <f t="shared" si="5"/>
        <v>0.5416390749</v>
      </c>
      <c r="U29" s="29">
        <f t="shared" si="6"/>
        <v>0.3517304662</v>
      </c>
      <c r="V29" s="31">
        <f t="shared" si="7"/>
        <v>1.08327815</v>
      </c>
      <c r="W29" s="29">
        <f t="shared" si="19"/>
        <v>0.9531618832</v>
      </c>
      <c r="X29" s="29">
        <f t="shared" si="20"/>
        <v>6.493816316</v>
      </c>
      <c r="Y29" s="8">
        <f t="shared" si="21"/>
        <v>1</v>
      </c>
    </row>
    <row r="30">
      <c r="A30" s="6">
        <v>10.0</v>
      </c>
      <c r="B30" s="27">
        <f t="shared" si="22"/>
        <v>100000000</v>
      </c>
      <c r="C30" s="27">
        <f t="shared" si="23"/>
        <v>0</v>
      </c>
      <c r="D30" s="27">
        <f t="shared" si="8"/>
        <v>161559809.8</v>
      </c>
      <c r="E30" s="27">
        <f t="shared" si="1"/>
        <v>161559809.8</v>
      </c>
      <c r="F30" s="27">
        <f t="shared" si="9"/>
        <v>46838116.77</v>
      </c>
      <c r="G30" s="27">
        <f t="shared" si="10"/>
        <v>1468381168</v>
      </c>
      <c r="H30" s="29">
        <f t="shared" si="11"/>
        <v>0.1</v>
      </c>
      <c r="I30" s="27">
        <f t="shared" si="12"/>
        <v>8333333.333</v>
      </c>
      <c r="J30" s="27">
        <f t="shared" si="13"/>
        <v>116666663.3</v>
      </c>
      <c r="K30" s="31">
        <f t="shared" si="14"/>
        <v>1351714504</v>
      </c>
      <c r="L30" s="29">
        <f t="shared" si="2"/>
        <v>0.07945257397</v>
      </c>
      <c r="M30" s="30">
        <f t="shared" si="15"/>
        <v>0.008077990492</v>
      </c>
      <c r="N30" s="27">
        <f t="shared" si="16"/>
        <v>6691427.718</v>
      </c>
      <c r="O30" s="29">
        <f t="shared" si="3"/>
        <v>0.1166666633</v>
      </c>
      <c r="P30" s="31">
        <f t="shared" si="24"/>
        <v>1</v>
      </c>
      <c r="Q30" s="29">
        <f t="shared" si="17"/>
        <v>0.04913972914</v>
      </c>
      <c r="R30" s="32">
        <f t="shared" si="18"/>
        <v>0.06923992048</v>
      </c>
      <c r="S30" s="8">
        <f t="shared" si="4"/>
        <v>0.005501289904</v>
      </c>
      <c r="T30" s="8">
        <f t="shared" si="5"/>
        <v>0.5501289904</v>
      </c>
      <c r="U30" s="29">
        <f t="shared" si="6"/>
        <v>0.340511041</v>
      </c>
      <c r="V30" s="31">
        <f t="shared" si="7"/>
        <v>1.100257981</v>
      </c>
      <c r="W30" s="29">
        <f t="shared" si="19"/>
        <v>0.9531618832</v>
      </c>
      <c r="X30" s="29">
        <f t="shared" si="20"/>
        <v>6.189658189</v>
      </c>
      <c r="Y30" s="8">
        <f t="shared" si="21"/>
        <v>1</v>
      </c>
    </row>
    <row r="31">
      <c r="A31" s="6">
        <v>11.0</v>
      </c>
      <c r="B31" s="27">
        <f t="shared" si="22"/>
        <v>100000000</v>
      </c>
      <c r="C31" s="27">
        <f t="shared" si="23"/>
        <v>0</v>
      </c>
      <c r="D31" s="27">
        <f t="shared" si="8"/>
        <v>169498815.1</v>
      </c>
      <c r="E31" s="27">
        <f t="shared" si="1"/>
        <v>169498815.1</v>
      </c>
      <c r="F31" s="27">
        <f t="shared" si="9"/>
        <v>46838116.77</v>
      </c>
      <c r="G31" s="27">
        <f t="shared" si="10"/>
        <v>1515219284</v>
      </c>
      <c r="H31" s="29">
        <f t="shared" si="11"/>
        <v>0.1</v>
      </c>
      <c r="I31" s="27">
        <f t="shared" si="12"/>
        <v>8333333.333</v>
      </c>
      <c r="J31" s="27">
        <f t="shared" si="13"/>
        <v>124999996.7</v>
      </c>
      <c r="K31" s="31">
        <f t="shared" si="14"/>
        <v>1390219288</v>
      </c>
      <c r="L31" s="29">
        <f t="shared" si="2"/>
        <v>0.08249630793</v>
      </c>
      <c r="M31" s="30">
        <f t="shared" si="15"/>
        <v>0.008474940757</v>
      </c>
      <c r="N31" s="27">
        <f t="shared" si="16"/>
        <v>7309392.151</v>
      </c>
      <c r="O31" s="29">
        <f t="shared" si="3"/>
        <v>0.1249999967</v>
      </c>
      <c r="P31" s="31">
        <f t="shared" si="24"/>
        <v>1</v>
      </c>
      <c r="Q31" s="29">
        <f t="shared" si="17"/>
        <v>0.04913972914</v>
      </c>
      <c r="R31" s="32">
        <f t="shared" si="18"/>
        <v>0.06779952786</v>
      </c>
      <c r="S31" s="8">
        <f t="shared" si="4"/>
        <v>0.005593210728</v>
      </c>
      <c r="T31" s="8">
        <f t="shared" si="5"/>
        <v>0.5593210728</v>
      </c>
      <c r="U31" s="29">
        <f t="shared" si="6"/>
        <v>0.3299852405</v>
      </c>
      <c r="V31" s="31">
        <f t="shared" si="7"/>
        <v>1.118642146</v>
      </c>
      <c r="W31" s="29">
        <f t="shared" si="19"/>
        <v>0.9531618832</v>
      </c>
      <c r="X31" s="29">
        <f t="shared" si="20"/>
        <v>5.899746256</v>
      </c>
      <c r="Y31" s="8">
        <f t="shared" si="21"/>
        <v>1</v>
      </c>
    </row>
    <row r="32">
      <c r="A32" s="6">
        <v>12.0</v>
      </c>
      <c r="B32" s="27">
        <f t="shared" si="22"/>
        <v>100000000</v>
      </c>
      <c r="C32" s="27">
        <f t="shared" si="23"/>
        <v>0</v>
      </c>
      <c r="D32" s="27">
        <f t="shared" si="8"/>
        <v>177827941</v>
      </c>
      <c r="E32" s="27">
        <f t="shared" si="1"/>
        <v>177827941</v>
      </c>
      <c r="F32" s="27">
        <f t="shared" si="9"/>
        <v>46838116.77</v>
      </c>
      <c r="G32" s="27">
        <f t="shared" si="10"/>
        <v>1562057401</v>
      </c>
      <c r="H32" s="29">
        <f t="shared" si="11"/>
        <v>0.1</v>
      </c>
      <c r="I32" s="27">
        <f t="shared" si="12"/>
        <v>8333333.333</v>
      </c>
      <c r="J32" s="27">
        <f t="shared" si="13"/>
        <v>133333330</v>
      </c>
      <c r="K32" s="31">
        <f t="shared" si="14"/>
        <v>1428724071</v>
      </c>
      <c r="L32" s="29">
        <f t="shared" si="2"/>
        <v>0.08535750985</v>
      </c>
      <c r="M32" s="30">
        <f t="shared" si="15"/>
        <v>0.00889139705</v>
      </c>
      <c r="N32" s="27">
        <f t="shared" si="16"/>
        <v>7951548.607</v>
      </c>
      <c r="O32" s="29">
        <f t="shared" si="3"/>
        <v>0.13333333</v>
      </c>
      <c r="P32" s="31">
        <f t="shared" si="24"/>
        <v>1</v>
      </c>
      <c r="Q32" s="29">
        <f t="shared" si="17"/>
        <v>0.04913972914</v>
      </c>
      <c r="R32" s="32">
        <f t="shared" si="18"/>
        <v>0.06668547954</v>
      </c>
      <c r="S32" s="8">
        <f t="shared" si="4"/>
        <v>0.005692106477</v>
      </c>
      <c r="T32" s="8">
        <f t="shared" si="5"/>
        <v>0.5692106477</v>
      </c>
      <c r="U32" s="29">
        <f t="shared" si="6"/>
        <v>0.3200906699</v>
      </c>
      <c r="V32" s="31">
        <f t="shared" si="7"/>
        <v>1.138421295</v>
      </c>
      <c r="W32" s="29">
        <f t="shared" si="19"/>
        <v>0.9531618832</v>
      </c>
      <c r="X32" s="29">
        <f t="shared" si="20"/>
        <v>5.623413252</v>
      </c>
      <c r="Y32" s="8">
        <f t="shared" si="21"/>
        <v>1</v>
      </c>
    </row>
    <row r="33">
      <c r="A33" s="6">
        <v>13.0</v>
      </c>
      <c r="B33" s="27">
        <f t="shared" si="22"/>
        <v>100000000</v>
      </c>
      <c r="C33" s="27">
        <f t="shared" si="23"/>
        <v>0</v>
      </c>
      <c r="D33" s="27">
        <f t="shared" si="8"/>
        <v>186566357.9</v>
      </c>
      <c r="E33" s="27">
        <f t="shared" si="1"/>
        <v>186566357.9</v>
      </c>
      <c r="F33" s="27">
        <f t="shared" si="9"/>
        <v>46838116.77</v>
      </c>
      <c r="G33" s="27">
        <f t="shared" si="10"/>
        <v>1608895518</v>
      </c>
      <c r="H33" s="29">
        <f t="shared" si="11"/>
        <v>0.1</v>
      </c>
      <c r="I33" s="27">
        <f t="shared" si="12"/>
        <v>8333333.333</v>
      </c>
      <c r="J33" s="27">
        <f t="shared" si="13"/>
        <v>141666663.3</v>
      </c>
      <c r="K33" s="31">
        <f t="shared" si="14"/>
        <v>1467228855</v>
      </c>
      <c r="L33" s="29">
        <f t="shared" si="2"/>
        <v>0.08805212132</v>
      </c>
      <c r="M33" s="30">
        <f t="shared" si="15"/>
        <v>0.009328317893</v>
      </c>
      <c r="N33" s="27">
        <f t="shared" si="16"/>
        <v>8618782.459</v>
      </c>
      <c r="O33" s="29">
        <f t="shared" si="3"/>
        <v>0.1416666633</v>
      </c>
      <c r="P33" s="31">
        <f t="shared" si="24"/>
        <v>1</v>
      </c>
      <c r="Q33" s="29">
        <f t="shared" si="17"/>
        <v>0.04913972914</v>
      </c>
      <c r="R33" s="32">
        <f t="shared" si="18"/>
        <v>0.06584695138</v>
      </c>
      <c r="S33" s="8">
        <f t="shared" si="4"/>
        <v>0.005797963751</v>
      </c>
      <c r="T33" s="8">
        <f t="shared" si="5"/>
        <v>0.5797963751</v>
      </c>
      <c r="U33" s="29">
        <f t="shared" si="6"/>
        <v>0.3107722002</v>
      </c>
      <c r="V33" s="31">
        <f t="shared" si="7"/>
        <v>1.15959275</v>
      </c>
      <c r="W33" s="29">
        <f t="shared" si="19"/>
        <v>0.9531618832</v>
      </c>
      <c r="X33" s="29">
        <f t="shared" si="20"/>
        <v>5.360023165</v>
      </c>
      <c r="Y33" s="8">
        <f t="shared" si="21"/>
        <v>1</v>
      </c>
    </row>
    <row r="34">
      <c r="A34" s="6">
        <v>14.0</v>
      </c>
      <c r="B34" s="27">
        <f t="shared" si="22"/>
        <v>100000000</v>
      </c>
      <c r="C34" s="27">
        <f t="shared" si="23"/>
        <v>0</v>
      </c>
      <c r="D34" s="27">
        <f t="shared" si="8"/>
        <v>195734178.1</v>
      </c>
      <c r="E34" s="27">
        <f t="shared" si="1"/>
        <v>195734178.1</v>
      </c>
      <c r="F34" s="27">
        <f t="shared" si="9"/>
        <v>46838116.77</v>
      </c>
      <c r="G34" s="27">
        <f t="shared" si="10"/>
        <v>1655733635</v>
      </c>
      <c r="H34" s="29">
        <f t="shared" si="11"/>
        <v>0.1</v>
      </c>
      <c r="I34" s="27">
        <f t="shared" si="12"/>
        <v>8333333.333</v>
      </c>
      <c r="J34" s="27">
        <f t="shared" si="13"/>
        <v>149999996.7</v>
      </c>
      <c r="K34" s="31">
        <f t="shared" si="14"/>
        <v>1505733638</v>
      </c>
      <c r="L34" s="29">
        <f t="shared" si="2"/>
        <v>0.0905942801</v>
      </c>
      <c r="M34" s="30">
        <f t="shared" si="15"/>
        <v>0.009786708907</v>
      </c>
      <c r="N34" s="27">
        <f t="shared" si="16"/>
        <v>9312007.676</v>
      </c>
      <c r="O34" s="29">
        <f t="shared" si="3"/>
        <v>0.1499999967</v>
      </c>
      <c r="P34" s="31">
        <f t="shared" si="24"/>
        <v>1</v>
      </c>
      <c r="Q34" s="29">
        <f t="shared" si="17"/>
        <v>0.04913972914</v>
      </c>
      <c r="R34" s="32">
        <f t="shared" si="18"/>
        <v>0.0652447275</v>
      </c>
      <c r="S34" s="8">
        <f t="shared" si="4"/>
        <v>0.005910799118</v>
      </c>
      <c r="T34" s="8">
        <f t="shared" si="5"/>
        <v>0.5910799118</v>
      </c>
      <c r="U34" s="29">
        <f t="shared" si="6"/>
        <v>0.3019809404</v>
      </c>
      <c r="V34" s="31">
        <f t="shared" si="7"/>
        <v>1.182159824</v>
      </c>
      <c r="W34" s="29">
        <f t="shared" si="19"/>
        <v>0.9531618832</v>
      </c>
      <c r="X34" s="29">
        <f t="shared" si="20"/>
        <v>5.108969775</v>
      </c>
      <c r="Y34" s="8">
        <f t="shared" si="21"/>
        <v>1</v>
      </c>
    </row>
    <row r="35">
      <c r="A35" s="6">
        <v>15.0</v>
      </c>
      <c r="B35" s="27">
        <f t="shared" si="22"/>
        <v>150000000</v>
      </c>
      <c r="C35" s="27">
        <f t="shared" si="23"/>
        <v>1</v>
      </c>
      <c r="D35" s="27">
        <f t="shared" si="8"/>
        <v>205352502.6</v>
      </c>
      <c r="E35" s="27">
        <f t="shared" si="1"/>
        <v>205352502.6</v>
      </c>
      <c r="F35" s="27">
        <f t="shared" si="9"/>
        <v>46838116.77</v>
      </c>
      <c r="G35" s="27">
        <f t="shared" si="10"/>
        <v>1702571751</v>
      </c>
      <c r="H35" s="29">
        <f t="shared" si="11"/>
        <v>0.1</v>
      </c>
      <c r="I35" s="27">
        <f t="shared" si="12"/>
        <v>8333333.333</v>
      </c>
      <c r="J35" s="27">
        <f t="shared" si="13"/>
        <v>158333330</v>
      </c>
      <c r="K35" s="31">
        <f t="shared" si="14"/>
        <v>1544238421</v>
      </c>
      <c r="L35" s="29">
        <f t="shared" si="2"/>
        <v>0.0929965682</v>
      </c>
      <c r="M35" s="30">
        <f t="shared" si="15"/>
        <v>0.01026762513</v>
      </c>
      <c r="N35" s="27">
        <f t="shared" si="16"/>
        <v>10032167.5</v>
      </c>
      <c r="O35" s="29">
        <f t="shared" si="3"/>
        <v>0.15833333</v>
      </c>
      <c r="P35" s="31">
        <f t="shared" si="24"/>
        <v>1</v>
      </c>
      <c r="Q35" s="29">
        <f t="shared" si="17"/>
        <v>0.04913972914</v>
      </c>
      <c r="R35" s="32">
        <f t="shared" si="18"/>
        <v>0.0648481601</v>
      </c>
      <c r="S35" s="8">
        <f t="shared" si="4"/>
        <v>0.006030656343</v>
      </c>
      <c r="T35" s="8">
        <f t="shared" si="5"/>
        <v>0.6030656343</v>
      </c>
      <c r="U35" s="29">
        <f t="shared" si="6"/>
        <v>0.2936733794</v>
      </c>
      <c r="V35" s="31">
        <f t="shared" si="7"/>
        <v>1.206131269</v>
      </c>
      <c r="W35" s="29">
        <f t="shared" si="19"/>
        <v>0.9531618832</v>
      </c>
      <c r="X35" s="29">
        <f t="shared" si="20"/>
        <v>4.869675252</v>
      </c>
      <c r="Y35" s="8">
        <f t="shared" si="21"/>
        <v>1</v>
      </c>
    </row>
    <row r="36">
      <c r="A36" s="6">
        <v>16.0</v>
      </c>
      <c r="B36" s="27">
        <f t="shared" si="22"/>
        <v>150000000</v>
      </c>
      <c r="C36" s="27">
        <f t="shared" si="23"/>
        <v>0</v>
      </c>
      <c r="D36" s="27">
        <f t="shared" si="8"/>
        <v>215443469</v>
      </c>
      <c r="E36" s="27">
        <f t="shared" si="1"/>
        <v>215443469</v>
      </c>
      <c r="F36" s="27">
        <f t="shared" si="9"/>
        <v>46838116.77</v>
      </c>
      <c r="G36" s="27">
        <f t="shared" si="10"/>
        <v>1749409868</v>
      </c>
      <c r="H36" s="29">
        <f t="shared" si="11"/>
        <v>0.1</v>
      </c>
      <c r="I36" s="27">
        <f t="shared" si="12"/>
        <v>8333333.333</v>
      </c>
      <c r="J36" s="27">
        <f t="shared" si="13"/>
        <v>166666663.3</v>
      </c>
      <c r="K36" s="31">
        <f t="shared" si="14"/>
        <v>1582743205</v>
      </c>
      <c r="L36" s="29">
        <f t="shared" si="2"/>
        <v>0.09527022018</v>
      </c>
      <c r="M36" s="30">
        <f t="shared" si="15"/>
        <v>0.01077217345</v>
      </c>
      <c r="N36" s="27">
        <f t="shared" si="16"/>
        <v>10780235.1</v>
      </c>
      <c r="O36" s="29">
        <f t="shared" si="3"/>
        <v>0.1666666633</v>
      </c>
      <c r="P36" s="31">
        <f t="shared" si="24"/>
        <v>1</v>
      </c>
      <c r="Q36" s="29">
        <f t="shared" si="17"/>
        <v>0.04913972914</v>
      </c>
      <c r="R36" s="32">
        <f t="shared" si="18"/>
        <v>0.06463304199</v>
      </c>
      <c r="S36" s="8">
        <f t="shared" si="4"/>
        <v>0.006157604142</v>
      </c>
      <c r="T36" s="8">
        <f t="shared" si="5"/>
        <v>0.6157604142</v>
      </c>
      <c r="U36" s="29">
        <f t="shared" si="6"/>
        <v>0.2858106663</v>
      </c>
      <c r="V36" s="31">
        <f t="shared" si="7"/>
        <v>1.231520828</v>
      </c>
      <c r="W36" s="29">
        <f t="shared" si="19"/>
        <v>0.9531618832</v>
      </c>
      <c r="X36" s="29">
        <f t="shared" si="20"/>
        <v>4.641588834</v>
      </c>
      <c r="Y36" s="8">
        <f t="shared" si="21"/>
        <v>1</v>
      </c>
    </row>
    <row r="37">
      <c r="A37" s="6">
        <v>17.0</v>
      </c>
      <c r="B37" s="27">
        <f t="shared" si="22"/>
        <v>150000000</v>
      </c>
      <c r="C37" s="27">
        <f t="shared" si="23"/>
        <v>0</v>
      </c>
      <c r="D37" s="27">
        <f t="shared" si="8"/>
        <v>226030302.7</v>
      </c>
      <c r="E37" s="27">
        <f t="shared" si="1"/>
        <v>226030302.7</v>
      </c>
      <c r="F37" s="27">
        <f t="shared" si="9"/>
        <v>46838116.77</v>
      </c>
      <c r="G37" s="27">
        <f t="shared" si="10"/>
        <v>1796247985</v>
      </c>
      <c r="H37" s="29">
        <f t="shared" si="11"/>
        <v>0.1</v>
      </c>
      <c r="I37" s="27">
        <f t="shared" si="12"/>
        <v>8333333.333</v>
      </c>
      <c r="J37" s="27">
        <f t="shared" si="13"/>
        <v>174999996.7</v>
      </c>
      <c r="K37" s="31">
        <f t="shared" si="14"/>
        <v>1621247988</v>
      </c>
      <c r="L37" s="29">
        <f t="shared" si="2"/>
        <v>0.0974252988</v>
      </c>
      <c r="M37" s="30">
        <f t="shared" si="15"/>
        <v>0.01130151514</v>
      </c>
      <c r="N37" s="27">
        <f t="shared" si="16"/>
        <v>11557214.27</v>
      </c>
      <c r="O37" s="29">
        <f t="shared" si="3"/>
        <v>0.1749999967</v>
      </c>
      <c r="P37" s="31">
        <f t="shared" si="24"/>
        <v>1</v>
      </c>
      <c r="Q37" s="29">
        <f t="shared" si="17"/>
        <v>0.04913972914</v>
      </c>
      <c r="R37" s="32">
        <f t="shared" si="18"/>
        <v>0.06458008772</v>
      </c>
      <c r="S37" s="8">
        <f t="shared" si="4"/>
        <v>0.006291734343</v>
      </c>
      <c r="T37" s="8">
        <f t="shared" si="5"/>
        <v>0.6291734343</v>
      </c>
      <c r="U37" s="29">
        <f t="shared" si="6"/>
        <v>0.2783580019</v>
      </c>
      <c r="V37" s="31">
        <f t="shared" si="7"/>
        <v>1.258346869</v>
      </c>
      <c r="W37" s="29">
        <f t="shared" si="19"/>
        <v>0.9531618832</v>
      </c>
      <c r="X37" s="29">
        <f t="shared" si="20"/>
        <v>4.424185554</v>
      </c>
      <c r="Y37" s="8">
        <f t="shared" si="21"/>
        <v>1</v>
      </c>
    </row>
    <row r="38">
      <c r="A38" s="6">
        <v>18.0</v>
      </c>
      <c r="B38" s="27">
        <f t="shared" si="22"/>
        <v>150000000</v>
      </c>
      <c r="C38" s="27">
        <f t="shared" si="23"/>
        <v>0</v>
      </c>
      <c r="D38" s="27">
        <f t="shared" si="8"/>
        <v>237137370.6</v>
      </c>
      <c r="E38" s="27">
        <f t="shared" si="1"/>
        <v>237137370.6</v>
      </c>
      <c r="F38" s="27">
        <f t="shared" si="9"/>
        <v>46838116.77</v>
      </c>
      <c r="G38" s="27">
        <f t="shared" si="10"/>
        <v>1843086102</v>
      </c>
      <c r="H38" s="29">
        <f t="shared" si="11"/>
        <v>0.1</v>
      </c>
      <c r="I38" s="27">
        <f t="shared" si="12"/>
        <v>8333333.333</v>
      </c>
      <c r="J38" s="27">
        <f t="shared" si="13"/>
        <v>183333330</v>
      </c>
      <c r="K38" s="31">
        <f t="shared" si="14"/>
        <v>1659752772</v>
      </c>
      <c r="L38" s="29">
        <f t="shared" si="2"/>
        <v>0.09947084394</v>
      </c>
      <c r="M38" s="30">
        <f t="shared" si="15"/>
        <v>0.01185686853</v>
      </c>
      <c r="N38" s="27">
        <f t="shared" si="16"/>
        <v>12364140.05</v>
      </c>
      <c r="O38" s="29">
        <f t="shared" si="3"/>
        <v>0.18333333</v>
      </c>
      <c r="P38" s="31">
        <f t="shared" si="24"/>
        <v>1</v>
      </c>
      <c r="Q38" s="29">
        <f t="shared" si="17"/>
        <v>0.04913972914</v>
      </c>
      <c r="R38" s="32">
        <f t="shared" si="18"/>
        <v>0.06467382951</v>
      </c>
      <c r="S38" s="8">
        <f t="shared" si="4"/>
        <v>0.006433160402</v>
      </c>
      <c r="T38" s="8">
        <f t="shared" si="5"/>
        <v>0.6433160402</v>
      </c>
      <c r="U38" s="29">
        <f t="shared" si="6"/>
        <v>0.2712841248</v>
      </c>
      <c r="V38" s="31">
        <f t="shared" si="7"/>
        <v>1.28663208</v>
      </c>
      <c r="W38" s="29">
        <f t="shared" si="19"/>
        <v>0.9531618832</v>
      </c>
      <c r="X38" s="29">
        <f t="shared" si="20"/>
        <v>4.216965034</v>
      </c>
      <c r="Y38" s="8">
        <f t="shared" si="21"/>
        <v>1</v>
      </c>
    </row>
    <row r="39">
      <c r="A39" s="6">
        <v>19.0</v>
      </c>
      <c r="B39" s="27">
        <f t="shared" si="22"/>
        <v>150000000</v>
      </c>
      <c r="C39" s="27">
        <f t="shared" si="23"/>
        <v>0</v>
      </c>
      <c r="D39" s="27">
        <f t="shared" si="8"/>
        <v>248790236.7</v>
      </c>
      <c r="E39" s="27">
        <f t="shared" si="1"/>
        <v>248790236.7</v>
      </c>
      <c r="F39" s="27">
        <f t="shared" si="9"/>
        <v>46838116.77</v>
      </c>
      <c r="G39" s="27">
        <f t="shared" si="10"/>
        <v>1889924219</v>
      </c>
      <c r="H39" s="29">
        <f t="shared" si="11"/>
        <v>0.1</v>
      </c>
      <c r="I39" s="27">
        <f t="shared" si="12"/>
        <v>8333333.333</v>
      </c>
      <c r="J39" s="27">
        <f t="shared" si="13"/>
        <v>191666663.3</v>
      </c>
      <c r="K39" s="31">
        <f t="shared" si="14"/>
        <v>1698257555</v>
      </c>
      <c r="L39" s="29">
        <f t="shared" si="2"/>
        <v>0.1014149993</v>
      </c>
      <c r="M39" s="30">
        <f t="shared" si="15"/>
        <v>0.01243951184</v>
      </c>
      <c r="N39" s="27">
        <f t="shared" si="16"/>
        <v>13202079.39</v>
      </c>
      <c r="O39" s="29">
        <f t="shared" si="3"/>
        <v>0.1916666633</v>
      </c>
      <c r="P39" s="31">
        <f t="shared" si="24"/>
        <v>1</v>
      </c>
      <c r="Q39" s="29">
        <f t="shared" si="17"/>
        <v>0.04913972914</v>
      </c>
      <c r="R39" s="32">
        <f t="shared" si="18"/>
        <v>0.06490180201</v>
      </c>
      <c r="S39" s="8">
        <f t="shared" si="4"/>
        <v>0.006582016207</v>
      </c>
      <c r="T39" s="8">
        <f t="shared" si="5"/>
        <v>0.6582016207</v>
      </c>
      <c r="U39" s="29">
        <f t="shared" si="6"/>
        <v>0.2645608724</v>
      </c>
      <c r="V39" s="31">
        <f t="shared" si="7"/>
        <v>1.316403241</v>
      </c>
      <c r="W39" s="29">
        <f t="shared" si="19"/>
        <v>0.9531618832</v>
      </c>
      <c r="X39" s="29">
        <f t="shared" si="20"/>
        <v>4.019450334</v>
      </c>
      <c r="Y39" s="8">
        <f t="shared" si="21"/>
        <v>1</v>
      </c>
    </row>
    <row r="40">
      <c r="A40" s="6">
        <v>20.0</v>
      </c>
      <c r="B40" s="27">
        <f t="shared" si="22"/>
        <v>150000000</v>
      </c>
      <c r="C40" s="27">
        <f t="shared" si="23"/>
        <v>0</v>
      </c>
      <c r="D40" s="27">
        <f t="shared" si="8"/>
        <v>261015721.6</v>
      </c>
      <c r="E40" s="27">
        <f t="shared" si="1"/>
        <v>261015721.6</v>
      </c>
      <c r="F40" s="27">
        <f t="shared" si="9"/>
        <v>46838116.77</v>
      </c>
      <c r="G40" s="27">
        <f t="shared" si="10"/>
        <v>1936762335</v>
      </c>
      <c r="H40" s="29">
        <f t="shared" si="11"/>
        <v>0.1</v>
      </c>
      <c r="I40" s="27">
        <f t="shared" si="12"/>
        <v>8333333.333</v>
      </c>
      <c r="J40" s="27">
        <f t="shared" si="13"/>
        <v>199999996.7</v>
      </c>
      <c r="K40" s="31">
        <f t="shared" si="14"/>
        <v>1736762339</v>
      </c>
      <c r="L40" s="29">
        <f t="shared" si="2"/>
        <v>0.1032651209</v>
      </c>
      <c r="M40" s="30">
        <f t="shared" si="15"/>
        <v>0.01305078608</v>
      </c>
      <c r="N40" s="27">
        <f t="shared" si="16"/>
        <v>14072131.8</v>
      </c>
      <c r="O40" s="29">
        <f t="shared" si="3"/>
        <v>0.1999999967</v>
      </c>
      <c r="P40" s="31">
        <f t="shared" si="24"/>
        <v>1</v>
      </c>
      <c r="Q40" s="29">
        <f t="shared" si="17"/>
        <v>0.04913972914</v>
      </c>
      <c r="R40" s="32">
        <f t="shared" si="18"/>
        <v>0.06525393148</v>
      </c>
      <c r="S40" s="8">
        <f t="shared" si="4"/>
        <v>0.006738455122</v>
      </c>
      <c r="T40" s="8">
        <f t="shared" si="5"/>
        <v>0.6738455122</v>
      </c>
      <c r="U40" s="29">
        <f t="shared" si="6"/>
        <v>0.2581628065</v>
      </c>
      <c r="V40" s="31">
        <f t="shared" si="7"/>
        <v>1.347691024</v>
      </c>
      <c r="W40" s="29">
        <f t="shared" si="19"/>
        <v>0.9531618832</v>
      </c>
      <c r="X40" s="29">
        <f t="shared" si="20"/>
        <v>3.83118685</v>
      </c>
      <c r="Y40" s="8">
        <f t="shared" si="21"/>
        <v>1</v>
      </c>
    </row>
    <row r="41">
      <c r="A41" s="6">
        <v>21.0</v>
      </c>
      <c r="B41" s="27">
        <f t="shared" si="22"/>
        <v>150000000</v>
      </c>
      <c r="C41" s="27">
        <f t="shared" si="23"/>
        <v>0</v>
      </c>
      <c r="D41" s="27">
        <f t="shared" si="8"/>
        <v>273841963.4</v>
      </c>
      <c r="E41" s="27">
        <f t="shared" si="1"/>
        <v>273841963.4</v>
      </c>
      <c r="F41" s="27">
        <f t="shared" si="9"/>
        <v>46838116.77</v>
      </c>
      <c r="G41" s="27">
        <f t="shared" si="10"/>
        <v>1983600452</v>
      </c>
      <c r="H41" s="29">
        <f t="shared" si="11"/>
        <v>0.1</v>
      </c>
      <c r="I41" s="27">
        <f t="shared" si="12"/>
        <v>8333333.333</v>
      </c>
      <c r="J41" s="27">
        <f t="shared" si="13"/>
        <v>208333330</v>
      </c>
      <c r="K41" s="31">
        <f t="shared" si="14"/>
        <v>1775267122</v>
      </c>
      <c r="L41" s="29">
        <f t="shared" si="2"/>
        <v>0.1050278698</v>
      </c>
      <c r="M41" s="30">
        <f t="shared" si="15"/>
        <v>0.01369209817</v>
      </c>
      <c r="N41" s="27">
        <f t="shared" si="16"/>
        <v>14975429.95</v>
      </c>
      <c r="O41" s="29">
        <f t="shared" si="3"/>
        <v>0.20833333</v>
      </c>
      <c r="P41" s="31">
        <f t="shared" si="24"/>
        <v>1</v>
      </c>
      <c r="Q41" s="29">
        <f t="shared" si="17"/>
        <v>0.04913972914</v>
      </c>
      <c r="R41" s="32">
        <f t="shared" si="18"/>
        <v>0.06572207227</v>
      </c>
      <c r="S41" s="8">
        <f t="shared" si="4"/>
        <v>0.006902649249</v>
      </c>
      <c r="T41" s="8">
        <f t="shared" si="5"/>
        <v>0.6902649249</v>
      </c>
      <c r="U41" s="29">
        <f t="shared" si="6"/>
        <v>0.2520668915</v>
      </c>
      <c r="V41" s="31">
        <f t="shared" si="7"/>
        <v>1.38052985</v>
      </c>
      <c r="W41" s="29">
        <f t="shared" si="19"/>
        <v>0.9531618832</v>
      </c>
      <c r="X41" s="29">
        <f t="shared" si="20"/>
        <v>3.651741273</v>
      </c>
      <c r="Y41" s="8">
        <f t="shared" si="21"/>
        <v>1</v>
      </c>
    </row>
    <row r="42">
      <c r="A42" s="6">
        <v>22.0</v>
      </c>
      <c r="B42" s="27">
        <f t="shared" si="22"/>
        <v>150000000</v>
      </c>
      <c r="C42" s="27">
        <f t="shared" si="23"/>
        <v>0</v>
      </c>
      <c r="D42" s="27">
        <f t="shared" si="8"/>
        <v>287298483.3</v>
      </c>
      <c r="E42" s="27">
        <f t="shared" si="1"/>
        <v>287298483.3</v>
      </c>
      <c r="F42" s="27">
        <f t="shared" si="9"/>
        <v>46838116.77</v>
      </c>
      <c r="G42" s="27">
        <f t="shared" si="10"/>
        <v>2030438569</v>
      </c>
      <c r="H42" s="29">
        <f t="shared" si="11"/>
        <v>0.1</v>
      </c>
      <c r="I42" s="27">
        <f t="shared" si="12"/>
        <v>8333333.333</v>
      </c>
      <c r="J42" s="27">
        <f t="shared" si="13"/>
        <v>216666663.3</v>
      </c>
      <c r="K42" s="31">
        <f t="shared" si="14"/>
        <v>1813771906</v>
      </c>
      <c r="L42" s="29">
        <f t="shared" si="2"/>
        <v>0.1067092926</v>
      </c>
      <c r="M42" s="30">
        <f t="shared" si="15"/>
        <v>0.01436492417</v>
      </c>
      <c r="N42" s="27">
        <f t="shared" si="16"/>
        <v>15913140.28</v>
      </c>
      <c r="O42" s="29">
        <f t="shared" si="3"/>
        <v>0.2166666633</v>
      </c>
      <c r="P42" s="31">
        <f t="shared" si="24"/>
        <v>1</v>
      </c>
      <c r="Q42" s="29">
        <f t="shared" si="17"/>
        <v>0.04913972914</v>
      </c>
      <c r="R42" s="32">
        <f t="shared" si="18"/>
        <v>0.06629965102</v>
      </c>
      <c r="S42" s="8">
        <f t="shared" si="4"/>
        <v>0.00707478886</v>
      </c>
      <c r="T42" s="8">
        <f t="shared" si="5"/>
        <v>0.707478886</v>
      </c>
      <c r="U42" s="29">
        <f t="shared" si="6"/>
        <v>0.2462522175</v>
      </c>
      <c r="V42" s="31">
        <f t="shared" si="7"/>
        <v>1.414957772</v>
      </c>
      <c r="W42" s="29">
        <f t="shared" si="19"/>
        <v>0.9531618832</v>
      </c>
      <c r="X42" s="29">
        <f t="shared" si="20"/>
        <v>3.480700588</v>
      </c>
      <c r="Y42" s="8">
        <f t="shared" si="21"/>
        <v>1</v>
      </c>
    </row>
    <row r="43">
      <c r="A43" s="6">
        <v>23.0</v>
      </c>
      <c r="B43" s="27">
        <f t="shared" si="22"/>
        <v>225000000</v>
      </c>
      <c r="C43" s="27">
        <f t="shared" si="23"/>
        <v>1</v>
      </c>
      <c r="D43" s="27">
        <f t="shared" si="8"/>
        <v>301416253</v>
      </c>
      <c r="E43" s="27">
        <f t="shared" si="1"/>
        <v>301416253</v>
      </c>
      <c r="F43" s="27">
        <f t="shared" si="9"/>
        <v>46838116.77</v>
      </c>
      <c r="G43" s="27">
        <f t="shared" si="10"/>
        <v>2077276686</v>
      </c>
      <c r="H43" s="29">
        <f t="shared" si="11"/>
        <v>0.1</v>
      </c>
      <c r="I43" s="27">
        <f t="shared" si="12"/>
        <v>8333333.333</v>
      </c>
      <c r="J43" s="27">
        <f t="shared" si="13"/>
        <v>224999996.7</v>
      </c>
      <c r="K43" s="31">
        <f t="shared" si="14"/>
        <v>1852276689</v>
      </c>
      <c r="L43" s="29">
        <f t="shared" si="2"/>
        <v>0.1083148905</v>
      </c>
      <c r="M43" s="30">
        <f t="shared" si="15"/>
        <v>0.01507081265</v>
      </c>
      <c r="N43" s="27">
        <f t="shared" si="16"/>
        <v>16886463.6</v>
      </c>
      <c r="O43" s="29">
        <f t="shared" si="3"/>
        <v>0.2249999967</v>
      </c>
      <c r="P43" s="31">
        <f t="shared" si="24"/>
        <v>1</v>
      </c>
      <c r="Q43" s="29">
        <f t="shared" si="17"/>
        <v>0.04913972914</v>
      </c>
      <c r="R43" s="32">
        <f t="shared" si="18"/>
        <v>0.06698139055</v>
      </c>
      <c r="S43" s="8">
        <f t="shared" si="4"/>
        <v>0.00725508198</v>
      </c>
      <c r="T43" s="8">
        <f t="shared" si="5"/>
        <v>0.725508198</v>
      </c>
      <c r="U43" s="29">
        <f t="shared" si="6"/>
        <v>0.2406997602</v>
      </c>
      <c r="V43" s="31">
        <f t="shared" si="7"/>
        <v>1.451016396</v>
      </c>
      <c r="W43" s="29">
        <f t="shared" si="19"/>
        <v>0.9531618832</v>
      </c>
      <c r="X43" s="29">
        <f t="shared" si="20"/>
        <v>3.317671128</v>
      </c>
      <c r="Y43" s="8">
        <f t="shared" si="21"/>
        <v>1</v>
      </c>
    </row>
    <row r="44">
      <c r="A44" s="6">
        <v>24.0</v>
      </c>
      <c r="B44" s="27">
        <f t="shared" si="22"/>
        <v>225000000</v>
      </c>
      <c r="C44" s="27">
        <f t="shared" si="23"/>
        <v>0</v>
      </c>
      <c r="D44" s="27">
        <f t="shared" si="8"/>
        <v>316227766</v>
      </c>
      <c r="E44" s="27">
        <f t="shared" si="1"/>
        <v>316227766</v>
      </c>
      <c r="F44" s="27">
        <f t="shared" si="9"/>
        <v>46838116.77</v>
      </c>
      <c r="G44" s="27">
        <f t="shared" si="10"/>
        <v>2124114802</v>
      </c>
      <c r="H44" s="29">
        <f t="shared" si="11"/>
        <v>0.1</v>
      </c>
      <c r="I44" s="27">
        <f t="shared" si="12"/>
        <v>8333333.333</v>
      </c>
      <c r="J44" s="27">
        <f t="shared" si="13"/>
        <v>233333330</v>
      </c>
      <c r="K44" s="31">
        <f t="shared" si="14"/>
        <v>1890781472</v>
      </c>
      <c r="L44" s="29">
        <f t="shared" si="2"/>
        <v>0.1098496794</v>
      </c>
      <c r="M44" s="30">
        <f t="shared" si="15"/>
        <v>0.0158113883</v>
      </c>
      <c r="N44" s="27">
        <f t="shared" si="16"/>
        <v>17896635.63</v>
      </c>
      <c r="O44" s="29">
        <f t="shared" si="3"/>
        <v>0.23333333</v>
      </c>
      <c r="P44" s="31">
        <f t="shared" si="24"/>
        <v>1</v>
      </c>
      <c r="Q44" s="29">
        <f t="shared" si="17"/>
        <v>0.04913972914</v>
      </c>
      <c r="R44" s="32">
        <f t="shared" si="18"/>
        <v>0.06776309369</v>
      </c>
      <c r="S44" s="8">
        <f t="shared" si="4"/>
        <v>0.007443754115</v>
      </c>
      <c r="T44" s="8">
        <f t="shared" si="5"/>
        <v>0.7443754115</v>
      </c>
      <c r="U44" s="29">
        <f t="shared" si="6"/>
        <v>0.2353921735</v>
      </c>
      <c r="V44" s="31">
        <f t="shared" si="7"/>
        <v>1.488750823</v>
      </c>
      <c r="W44" s="29">
        <f t="shared" si="19"/>
        <v>0.9531618832</v>
      </c>
      <c r="X44" s="29">
        <f t="shared" si="20"/>
        <v>3.16227766</v>
      </c>
      <c r="Y44" s="8">
        <f t="shared" si="21"/>
        <v>1</v>
      </c>
    </row>
    <row r="45">
      <c r="A45" s="6">
        <v>25.0</v>
      </c>
      <c r="B45" s="27">
        <f t="shared" si="22"/>
        <v>225000000</v>
      </c>
      <c r="C45" s="27">
        <f t="shared" si="23"/>
        <v>0</v>
      </c>
      <c r="D45" s="27">
        <f t="shared" si="8"/>
        <v>331767112.8</v>
      </c>
      <c r="E45" s="27">
        <f t="shared" si="1"/>
        <v>331767112.8</v>
      </c>
      <c r="F45" s="27">
        <f t="shared" si="9"/>
        <v>46838116.77</v>
      </c>
      <c r="G45" s="27">
        <f t="shared" si="10"/>
        <v>2133137290</v>
      </c>
      <c r="H45" s="29">
        <f t="shared" si="11"/>
        <v>0.1</v>
      </c>
      <c r="I45" s="27">
        <f t="shared" si="12"/>
        <v>8333333.333</v>
      </c>
      <c r="J45" s="27">
        <f t="shared" si="13"/>
        <v>241666663.3</v>
      </c>
      <c r="K45" s="31">
        <f t="shared" si="14"/>
        <v>1891470626</v>
      </c>
      <c r="L45" s="29">
        <f t="shared" si="2"/>
        <v>0.1132916594</v>
      </c>
      <c r="M45" s="30">
        <f t="shared" si="15"/>
        <v>0.01658835564</v>
      </c>
      <c r="N45" s="27">
        <f t="shared" si="16"/>
        <v>18944927.56</v>
      </c>
      <c r="O45" s="29">
        <f t="shared" si="3"/>
        <v>0.2416666633</v>
      </c>
      <c r="P45" s="31">
        <f t="shared" si="24"/>
        <v>0.98</v>
      </c>
      <c r="Q45" s="29">
        <f t="shared" si="17"/>
        <v>0.04913972914</v>
      </c>
      <c r="R45" s="32">
        <f t="shared" si="18"/>
        <v>0.06864147256</v>
      </c>
      <c r="S45" s="8">
        <f t="shared" si="4"/>
        <v>0.007776506332</v>
      </c>
      <c r="T45" s="8">
        <f t="shared" si="5"/>
        <v>0.7776506332</v>
      </c>
      <c r="U45" s="29">
        <f t="shared" si="6"/>
        <v>0.23439654</v>
      </c>
      <c r="V45" s="31">
        <f t="shared" si="7"/>
        <v>1.555301266</v>
      </c>
      <c r="W45" s="29">
        <f t="shared" si="19"/>
        <v>0.9531618832</v>
      </c>
      <c r="X45" s="29">
        <f t="shared" si="20"/>
        <v>3.01416253</v>
      </c>
      <c r="Y45" s="8">
        <f t="shared" si="21"/>
        <v>0</v>
      </c>
    </row>
    <row r="46">
      <c r="A46" s="6">
        <v>26.0</v>
      </c>
      <c r="B46" s="27">
        <f t="shared" si="22"/>
        <v>225000000</v>
      </c>
      <c r="C46" s="27">
        <f t="shared" si="23"/>
        <v>0</v>
      </c>
      <c r="D46" s="27">
        <f t="shared" si="8"/>
        <v>348070058.8</v>
      </c>
      <c r="E46" s="27">
        <f t="shared" si="1"/>
        <v>348070058.8</v>
      </c>
      <c r="F46" s="27">
        <f t="shared" si="9"/>
        <v>46838116.77</v>
      </c>
      <c r="G46" s="27">
        <f t="shared" si="10"/>
        <v>2142145994</v>
      </c>
      <c r="H46" s="29">
        <f t="shared" si="11"/>
        <v>0.1</v>
      </c>
      <c r="I46" s="27">
        <f t="shared" si="12"/>
        <v>8333333.333</v>
      </c>
      <c r="J46" s="27">
        <f t="shared" si="13"/>
        <v>249999996.7</v>
      </c>
      <c r="K46" s="31">
        <f t="shared" si="14"/>
        <v>1892145997</v>
      </c>
      <c r="L46" s="29">
        <f t="shared" si="2"/>
        <v>0.1167053961</v>
      </c>
      <c r="M46" s="30">
        <f t="shared" si="15"/>
        <v>0.01740350294</v>
      </c>
      <c r="N46" s="27">
        <f t="shared" si="16"/>
        <v>20032646.5</v>
      </c>
      <c r="O46" s="29">
        <f t="shared" si="3"/>
        <v>0.2499999967</v>
      </c>
      <c r="P46" s="31">
        <f t="shared" si="24"/>
        <v>0.98</v>
      </c>
      <c r="Q46" s="29">
        <f t="shared" si="17"/>
        <v>0.04913972914</v>
      </c>
      <c r="R46" s="32">
        <f t="shared" si="18"/>
        <v>0.0696140127</v>
      </c>
      <c r="S46" s="8">
        <f t="shared" si="4"/>
        <v>0.008124330924</v>
      </c>
      <c r="T46" s="8">
        <f t="shared" si="5"/>
        <v>0.8124330924</v>
      </c>
      <c r="U46" s="29">
        <f t="shared" si="6"/>
        <v>0.2334107953</v>
      </c>
      <c r="V46" s="31">
        <f t="shared" si="7"/>
        <v>1.624866185</v>
      </c>
      <c r="W46" s="29">
        <f t="shared" si="19"/>
        <v>0.9531618832</v>
      </c>
      <c r="X46" s="29">
        <f t="shared" si="20"/>
        <v>2.872984833</v>
      </c>
      <c r="Y46" s="8">
        <f t="shared" si="21"/>
        <v>0</v>
      </c>
    </row>
    <row r="47">
      <c r="A47" s="6">
        <v>27.0</v>
      </c>
      <c r="B47" s="27">
        <f t="shared" si="22"/>
        <v>225000000</v>
      </c>
      <c r="C47" s="27">
        <f t="shared" si="23"/>
        <v>0</v>
      </c>
      <c r="D47" s="27">
        <f t="shared" si="8"/>
        <v>365174127.3</v>
      </c>
      <c r="E47" s="27">
        <f t="shared" si="1"/>
        <v>365174127.3</v>
      </c>
      <c r="F47" s="27">
        <f t="shared" si="9"/>
        <v>46838116.77</v>
      </c>
      <c r="G47" s="27">
        <f t="shared" si="10"/>
        <v>2151141191</v>
      </c>
      <c r="H47" s="29">
        <f t="shared" si="11"/>
        <v>0.1</v>
      </c>
      <c r="I47" s="27">
        <f t="shared" si="12"/>
        <v>8333333.333</v>
      </c>
      <c r="J47" s="27">
        <f t="shared" si="13"/>
        <v>258333330</v>
      </c>
      <c r="K47" s="31">
        <f t="shared" si="14"/>
        <v>1892807861</v>
      </c>
      <c r="L47" s="29">
        <f t="shared" si="2"/>
        <v>0.1200912944</v>
      </c>
      <c r="M47" s="30">
        <f t="shared" si="15"/>
        <v>0.01825870636</v>
      </c>
      <c r="N47" s="27">
        <f t="shared" si="16"/>
        <v>21161135.99</v>
      </c>
      <c r="O47" s="29">
        <f t="shared" si="3"/>
        <v>0.25833333</v>
      </c>
      <c r="P47" s="31">
        <f t="shared" si="24"/>
        <v>0.98</v>
      </c>
      <c r="Q47" s="29">
        <f t="shared" si="17"/>
        <v>0.04913972914</v>
      </c>
      <c r="R47" s="32">
        <f t="shared" si="18"/>
        <v>0.07067886425</v>
      </c>
      <c r="S47" s="8">
        <f t="shared" si="4"/>
        <v>0.008487916294</v>
      </c>
      <c r="T47" s="8">
        <f t="shared" si="5"/>
        <v>0.8487916294</v>
      </c>
      <c r="U47" s="29">
        <f t="shared" si="6"/>
        <v>0.2324347663</v>
      </c>
      <c r="V47" s="31">
        <f t="shared" si="7"/>
        <v>1.697583259</v>
      </c>
      <c r="W47" s="29">
        <f t="shared" si="19"/>
        <v>0.9531618832</v>
      </c>
      <c r="X47" s="29">
        <f t="shared" si="20"/>
        <v>2.738419634</v>
      </c>
      <c r="Y47" s="8">
        <f t="shared" si="21"/>
        <v>0</v>
      </c>
    </row>
    <row r="48">
      <c r="A48" s="6">
        <v>28.0</v>
      </c>
      <c r="B48" s="27">
        <f t="shared" si="22"/>
        <v>225000000</v>
      </c>
      <c r="C48" s="27">
        <f t="shared" si="23"/>
        <v>0</v>
      </c>
      <c r="D48" s="27">
        <f t="shared" si="8"/>
        <v>383118685</v>
      </c>
      <c r="E48" s="27">
        <f t="shared" si="1"/>
        <v>383118685</v>
      </c>
      <c r="F48" s="27">
        <f t="shared" si="9"/>
        <v>46838116.77</v>
      </c>
      <c r="G48" s="27">
        <f t="shared" si="10"/>
        <v>2160123150</v>
      </c>
      <c r="H48" s="29">
        <f t="shared" si="11"/>
        <v>0.1</v>
      </c>
      <c r="I48" s="27">
        <f t="shared" si="12"/>
        <v>8333333.333</v>
      </c>
      <c r="J48" s="27">
        <f t="shared" si="13"/>
        <v>266666663.3</v>
      </c>
      <c r="K48" s="31">
        <f t="shared" si="14"/>
        <v>1893456487</v>
      </c>
      <c r="L48" s="29">
        <f t="shared" si="2"/>
        <v>0.1234497502</v>
      </c>
      <c r="M48" s="30">
        <f t="shared" si="15"/>
        <v>0.01915593425</v>
      </c>
      <c r="N48" s="27">
        <f t="shared" si="16"/>
        <v>22331776.42</v>
      </c>
      <c r="O48" s="29">
        <f t="shared" si="3"/>
        <v>0.2666666633</v>
      </c>
      <c r="P48" s="31">
        <f t="shared" si="24"/>
        <v>0.98</v>
      </c>
      <c r="Q48" s="29">
        <f t="shared" si="17"/>
        <v>0.04913972914</v>
      </c>
      <c r="R48" s="32">
        <f t="shared" si="18"/>
        <v>0.07183475433</v>
      </c>
      <c r="S48" s="8">
        <f t="shared" si="4"/>
        <v>0.008867982478</v>
      </c>
      <c r="T48" s="8">
        <f t="shared" si="5"/>
        <v>0.8867982478</v>
      </c>
      <c r="U48" s="29">
        <f t="shared" si="6"/>
        <v>0.2314682845</v>
      </c>
      <c r="V48" s="31">
        <f t="shared" si="7"/>
        <v>1.773596496</v>
      </c>
      <c r="W48" s="29">
        <f t="shared" si="19"/>
        <v>0.9531618832</v>
      </c>
      <c r="X48" s="29">
        <f t="shared" si="20"/>
        <v>2.610157216</v>
      </c>
      <c r="Y48" s="8">
        <f t="shared" si="21"/>
        <v>0</v>
      </c>
    </row>
    <row r="49">
      <c r="A49" s="6">
        <v>29.0</v>
      </c>
      <c r="B49" s="27">
        <f t="shared" si="22"/>
        <v>225000000</v>
      </c>
      <c r="C49" s="27">
        <f t="shared" si="23"/>
        <v>0</v>
      </c>
      <c r="D49" s="27">
        <f t="shared" si="8"/>
        <v>401945033.4</v>
      </c>
      <c r="E49" s="27">
        <f t="shared" si="1"/>
        <v>401945033.4</v>
      </c>
      <c r="F49" s="27">
        <f t="shared" si="9"/>
        <v>46838116.77</v>
      </c>
      <c r="G49" s="27">
        <f t="shared" si="10"/>
        <v>2169092137</v>
      </c>
      <c r="H49" s="29">
        <f t="shared" si="11"/>
        <v>0.1</v>
      </c>
      <c r="I49" s="27">
        <f t="shared" si="12"/>
        <v>8333333.333</v>
      </c>
      <c r="J49" s="27">
        <f t="shared" si="13"/>
        <v>274999996.7</v>
      </c>
      <c r="K49" s="31">
        <f t="shared" si="14"/>
        <v>1894092141</v>
      </c>
      <c r="L49" s="29">
        <f t="shared" si="2"/>
        <v>0.1267811505</v>
      </c>
      <c r="M49" s="30">
        <f t="shared" si="15"/>
        <v>0.02009725167</v>
      </c>
      <c r="N49" s="27">
        <f t="shared" si="16"/>
        <v>23545985.38</v>
      </c>
      <c r="O49" s="29">
        <f t="shared" si="3"/>
        <v>0.2749999967</v>
      </c>
      <c r="P49" s="31">
        <f t="shared" si="24"/>
        <v>0.98</v>
      </c>
      <c r="Q49" s="29">
        <f t="shared" si="17"/>
        <v>0.04913972914</v>
      </c>
      <c r="R49" s="32">
        <f t="shared" si="18"/>
        <v>0.07308091604</v>
      </c>
      <c r="S49" s="8">
        <f t="shared" si="4"/>
        <v>0.009265282614</v>
      </c>
      <c r="T49" s="8">
        <f t="shared" si="5"/>
        <v>0.9265282614</v>
      </c>
      <c r="U49" s="29">
        <f t="shared" si="6"/>
        <v>0.2305111855</v>
      </c>
      <c r="V49" s="31">
        <f t="shared" si="7"/>
        <v>1.853056523</v>
      </c>
      <c r="W49" s="29">
        <f t="shared" si="19"/>
        <v>0.9531618832</v>
      </c>
      <c r="X49" s="29">
        <f t="shared" si="20"/>
        <v>2.487902367</v>
      </c>
      <c r="Y49" s="8">
        <f t="shared" si="21"/>
        <v>0</v>
      </c>
    </row>
    <row r="50">
      <c r="A50" s="6">
        <v>30.0</v>
      </c>
      <c r="B50" s="27">
        <f t="shared" si="22"/>
        <v>225000000</v>
      </c>
      <c r="C50" s="27">
        <f t="shared" si="23"/>
        <v>0</v>
      </c>
      <c r="D50" s="27">
        <f t="shared" si="8"/>
        <v>421696503.4</v>
      </c>
      <c r="E50" s="27">
        <f t="shared" si="1"/>
        <v>421696503.4</v>
      </c>
      <c r="F50" s="27">
        <f t="shared" si="9"/>
        <v>46838116.77</v>
      </c>
      <c r="G50" s="27">
        <f t="shared" si="10"/>
        <v>2178048411</v>
      </c>
      <c r="H50" s="29">
        <f t="shared" si="11"/>
        <v>0.1</v>
      </c>
      <c r="I50" s="27">
        <f t="shared" si="12"/>
        <v>8333333.333</v>
      </c>
      <c r="J50" s="27">
        <f t="shared" si="13"/>
        <v>283333330</v>
      </c>
      <c r="K50" s="31">
        <f t="shared" si="14"/>
        <v>1894715081</v>
      </c>
      <c r="L50" s="29">
        <f t="shared" si="2"/>
        <v>0.1300858735</v>
      </c>
      <c r="M50" s="30">
        <f t="shared" si="15"/>
        <v>0.02108482517</v>
      </c>
      <c r="N50" s="27">
        <f t="shared" si="16"/>
        <v>24805218</v>
      </c>
      <c r="O50" s="29">
        <f t="shared" si="3"/>
        <v>0.28333333</v>
      </c>
      <c r="P50" s="31">
        <f t="shared" si="24"/>
        <v>0.98</v>
      </c>
      <c r="Q50" s="29">
        <f t="shared" si="17"/>
        <v>0.04913972914</v>
      </c>
      <c r="R50" s="32">
        <f t="shared" si="18"/>
        <v>0.07441703089</v>
      </c>
      <c r="S50" s="8">
        <f t="shared" si="4"/>
        <v>0.009680604463</v>
      </c>
      <c r="T50" s="8">
        <f t="shared" si="5"/>
        <v>0.9680604463</v>
      </c>
      <c r="U50" s="29">
        <f t="shared" si="6"/>
        <v>0.2295633088</v>
      </c>
      <c r="V50" s="31">
        <f t="shared" si="7"/>
        <v>1.936120893</v>
      </c>
      <c r="W50" s="29">
        <f t="shared" si="19"/>
        <v>0.9531618832</v>
      </c>
      <c r="X50" s="29">
        <f t="shared" si="20"/>
        <v>2.371373706</v>
      </c>
      <c r="Y50" s="8">
        <f t="shared" si="21"/>
        <v>0</v>
      </c>
    </row>
    <row r="51">
      <c r="A51" s="6">
        <v>31.0</v>
      </c>
      <c r="B51" s="27">
        <f t="shared" si="22"/>
        <v>225000000</v>
      </c>
      <c r="C51" s="27">
        <f t="shared" si="23"/>
        <v>0</v>
      </c>
      <c r="D51" s="27">
        <f t="shared" si="8"/>
        <v>442418555.4</v>
      </c>
      <c r="E51" s="27">
        <f t="shared" si="1"/>
        <v>442418555.4</v>
      </c>
      <c r="F51" s="27">
        <f t="shared" si="9"/>
        <v>46838116.77</v>
      </c>
      <c r="G51" s="27">
        <f t="shared" si="10"/>
        <v>2186992226</v>
      </c>
      <c r="H51" s="29">
        <f t="shared" si="11"/>
        <v>0.1</v>
      </c>
      <c r="I51" s="27">
        <f t="shared" si="12"/>
        <v>8333333.333</v>
      </c>
      <c r="J51" s="27">
        <f t="shared" si="13"/>
        <v>291666663.3</v>
      </c>
      <c r="K51" s="31">
        <f t="shared" si="14"/>
        <v>1895325563</v>
      </c>
      <c r="L51" s="29">
        <f t="shared" si="2"/>
        <v>0.133364289</v>
      </c>
      <c r="M51" s="30">
        <f t="shared" si="15"/>
        <v>0.02212092777</v>
      </c>
      <c r="N51" s="27">
        <f t="shared" si="16"/>
        <v>26110967.22</v>
      </c>
      <c r="O51" s="29">
        <f t="shared" si="3"/>
        <v>0.2916666633</v>
      </c>
      <c r="P51" s="31">
        <f t="shared" si="24"/>
        <v>0.98</v>
      </c>
      <c r="Q51" s="29">
        <f t="shared" si="17"/>
        <v>0.04913972914</v>
      </c>
      <c r="R51" s="32">
        <f t="shared" si="18"/>
        <v>0.07584318179</v>
      </c>
      <c r="S51" s="8">
        <f t="shared" si="4"/>
        <v>0.01011477202</v>
      </c>
      <c r="T51" s="8">
        <f t="shared" si="5"/>
        <v>1.011477202</v>
      </c>
      <c r="U51" s="29">
        <f t="shared" si="6"/>
        <v>0.228624498</v>
      </c>
      <c r="V51" s="31">
        <f t="shared" si="7"/>
        <v>2.022954403</v>
      </c>
      <c r="W51" s="29">
        <f t="shared" si="19"/>
        <v>0.9531618832</v>
      </c>
      <c r="X51" s="29">
        <f t="shared" si="20"/>
        <v>2.260303027</v>
      </c>
      <c r="Y51" s="8">
        <f t="shared" si="21"/>
        <v>0</v>
      </c>
    </row>
    <row r="52">
      <c r="A52" s="6">
        <v>32.0</v>
      </c>
      <c r="B52" s="27">
        <f t="shared" si="22"/>
        <v>337500000</v>
      </c>
      <c r="C52" s="27">
        <f t="shared" si="23"/>
        <v>1</v>
      </c>
      <c r="D52" s="27">
        <f t="shared" si="8"/>
        <v>464158883.4</v>
      </c>
      <c r="E52" s="27">
        <f t="shared" si="1"/>
        <v>464158883.4</v>
      </c>
      <c r="F52" s="27">
        <f t="shared" si="9"/>
        <v>46838116.77</v>
      </c>
      <c r="G52" s="27">
        <f t="shared" si="10"/>
        <v>2195923832</v>
      </c>
      <c r="H52" s="29">
        <f t="shared" si="11"/>
        <v>0.1</v>
      </c>
      <c r="I52" s="27">
        <f t="shared" si="12"/>
        <v>8333333.333</v>
      </c>
      <c r="J52" s="27">
        <f t="shared" si="13"/>
        <v>299999996.7</v>
      </c>
      <c r="K52" s="31">
        <f t="shared" si="14"/>
        <v>1895923835</v>
      </c>
      <c r="L52" s="29">
        <f t="shared" si="2"/>
        <v>0.1366167589</v>
      </c>
      <c r="M52" s="30">
        <f t="shared" si="15"/>
        <v>0.02320794417</v>
      </c>
      <c r="N52" s="27">
        <f t="shared" si="16"/>
        <v>27464763.97</v>
      </c>
      <c r="O52" s="29">
        <f t="shared" si="3"/>
        <v>0.2999999967</v>
      </c>
      <c r="P52" s="31">
        <f t="shared" si="24"/>
        <v>0.98</v>
      </c>
      <c r="Q52" s="29">
        <f t="shared" si="17"/>
        <v>0.04913972914</v>
      </c>
      <c r="R52" s="32">
        <f t="shared" si="18"/>
        <v>0.07735981475</v>
      </c>
      <c r="S52" s="8">
        <f t="shared" si="4"/>
        <v>0.01056864716</v>
      </c>
      <c r="T52" s="8">
        <f t="shared" si="5"/>
        <v>1.056864716</v>
      </c>
      <c r="U52" s="29">
        <f t="shared" si="6"/>
        <v>0.2276946007</v>
      </c>
      <c r="V52" s="31">
        <f t="shared" si="7"/>
        <v>2.113729432</v>
      </c>
      <c r="W52" s="29">
        <f t="shared" si="19"/>
        <v>0.9531618832</v>
      </c>
      <c r="X52" s="29">
        <f t="shared" si="20"/>
        <v>2.15443469</v>
      </c>
      <c r="Y52" s="8">
        <f t="shared" si="21"/>
        <v>0</v>
      </c>
    </row>
    <row r="53">
      <c r="A53" s="6">
        <v>33.0</v>
      </c>
      <c r="B53" s="27">
        <f t="shared" si="22"/>
        <v>337500000</v>
      </c>
      <c r="C53" s="27">
        <f t="shared" si="23"/>
        <v>0</v>
      </c>
      <c r="D53" s="27">
        <f t="shared" si="8"/>
        <v>486967525.2</v>
      </c>
      <c r="E53" s="27">
        <f t="shared" si="1"/>
        <v>486967525.2</v>
      </c>
      <c r="F53" s="27">
        <f t="shared" si="9"/>
        <v>46838116.77</v>
      </c>
      <c r="G53" s="27">
        <f t="shared" si="10"/>
        <v>2204843472</v>
      </c>
      <c r="H53" s="29">
        <f t="shared" si="11"/>
        <v>0.1</v>
      </c>
      <c r="I53" s="27">
        <f t="shared" si="12"/>
        <v>8333333.333</v>
      </c>
      <c r="J53" s="27">
        <f t="shared" si="13"/>
        <v>308333330</v>
      </c>
      <c r="K53" s="31">
        <f t="shared" si="14"/>
        <v>1896510142</v>
      </c>
      <c r="L53" s="29">
        <f t="shared" si="2"/>
        <v>0.1398436369</v>
      </c>
      <c r="M53" s="30">
        <f t="shared" si="15"/>
        <v>0.02434837626</v>
      </c>
      <c r="N53" s="27">
        <f t="shared" si="16"/>
        <v>28868177.33</v>
      </c>
      <c r="O53" s="29">
        <f t="shared" si="3"/>
        <v>0.30833333</v>
      </c>
      <c r="P53" s="31">
        <f t="shared" si="24"/>
        <v>0.98</v>
      </c>
      <c r="Q53" s="29">
        <f t="shared" si="17"/>
        <v>0.04913972914</v>
      </c>
      <c r="R53" s="32">
        <f t="shared" si="18"/>
        <v>0.07896770764</v>
      </c>
      <c r="S53" s="8">
        <f t="shared" si="4"/>
        <v>0.01104313144</v>
      </c>
      <c r="T53" s="8">
        <f t="shared" si="5"/>
        <v>1.104313144</v>
      </c>
      <c r="U53" s="29">
        <f t="shared" si="6"/>
        <v>0.2267734678</v>
      </c>
      <c r="V53" s="31">
        <f t="shared" si="7"/>
        <v>2.208626287</v>
      </c>
      <c r="W53" s="29">
        <f t="shared" si="19"/>
        <v>0.9531618832</v>
      </c>
      <c r="X53" s="29">
        <f t="shared" si="20"/>
        <v>2.053525026</v>
      </c>
      <c r="Y53" s="8">
        <f t="shared" si="21"/>
        <v>0</v>
      </c>
    </row>
    <row r="54">
      <c r="A54" s="6">
        <v>34.0</v>
      </c>
      <c r="B54" s="27">
        <f t="shared" si="22"/>
        <v>337500000</v>
      </c>
      <c r="C54" s="27">
        <f t="shared" si="23"/>
        <v>0</v>
      </c>
      <c r="D54" s="27">
        <f t="shared" si="8"/>
        <v>510896977.5</v>
      </c>
      <c r="E54" s="27">
        <f t="shared" si="1"/>
        <v>510896977.5</v>
      </c>
      <c r="F54" s="27">
        <f t="shared" si="9"/>
        <v>46838116.77</v>
      </c>
      <c r="G54" s="27">
        <f t="shared" si="10"/>
        <v>2213751386</v>
      </c>
      <c r="H54" s="29">
        <f t="shared" si="11"/>
        <v>0.1</v>
      </c>
      <c r="I54" s="27">
        <f t="shared" si="12"/>
        <v>8333333.333</v>
      </c>
      <c r="J54" s="27">
        <f t="shared" si="13"/>
        <v>316666663.3</v>
      </c>
      <c r="K54" s="31">
        <f t="shared" si="14"/>
        <v>1897084723</v>
      </c>
      <c r="L54" s="29">
        <f t="shared" si="2"/>
        <v>0.1430452694</v>
      </c>
      <c r="M54" s="30">
        <f t="shared" si="15"/>
        <v>0.02554484887</v>
      </c>
      <c r="N54" s="27">
        <f t="shared" si="16"/>
        <v>30322814.56</v>
      </c>
      <c r="O54" s="29">
        <f t="shared" si="3"/>
        <v>0.3166666633</v>
      </c>
      <c r="P54" s="31">
        <f t="shared" si="24"/>
        <v>0.98</v>
      </c>
      <c r="Q54" s="29">
        <f t="shared" si="17"/>
        <v>0.04913972914</v>
      </c>
      <c r="R54" s="32">
        <f t="shared" si="18"/>
        <v>0.08066794466</v>
      </c>
      <c r="S54" s="8">
        <f t="shared" si="4"/>
        <v>0.01153916787</v>
      </c>
      <c r="T54" s="8">
        <f t="shared" si="5"/>
        <v>1.153916787</v>
      </c>
      <c r="U54" s="29">
        <f t="shared" si="6"/>
        <v>0.225860954</v>
      </c>
      <c r="V54" s="31">
        <f t="shared" si="7"/>
        <v>2.307833575</v>
      </c>
      <c r="W54" s="29">
        <f t="shared" si="19"/>
        <v>0.9531618832</v>
      </c>
      <c r="X54" s="29">
        <f t="shared" si="20"/>
        <v>1.957341781</v>
      </c>
      <c r="Y54" s="8">
        <f t="shared" si="21"/>
        <v>0</v>
      </c>
    </row>
    <row r="55">
      <c r="A55" s="6">
        <v>35.0</v>
      </c>
      <c r="B55" s="27">
        <f t="shared" si="22"/>
        <v>337500000</v>
      </c>
      <c r="C55" s="27">
        <f t="shared" si="23"/>
        <v>0</v>
      </c>
      <c r="D55" s="27">
        <f t="shared" si="8"/>
        <v>536002316.5</v>
      </c>
      <c r="E55" s="27">
        <f t="shared" si="1"/>
        <v>536002316.5</v>
      </c>
      <c r="F55" s="27">
        <f t="shared" si="9"/>
        <v>46838116.77</v>
      </c>
      <c r="G55" s="27">
        <f t="shared" si="10"/>
        <v>2222647808</v>
      </c>
      <c r="H55" s="29">
        <f t="shared" si="11"/>
        <v>0.1</v>
      </c>
      <c r="I55" s="27">
        <f t="shared" si="12"/>
        <v>8333333.333</v>
      </c>
      <c r="J55" s="27">
        <f t="shared" si="13"/>
        <v>324999996.7</v>
      </c>
      <c r="K55" s="31">
        <f t="shared" si="14"/>
        <v>1897647812</v>
      </c>
      <c r="L55" s="29">
        <f t="shared" si="2"/>
        <v>0.146221995</v>
      </c>
      <c r="M55" s="30">
        <f t="shared" si="15"/>
        <v>0.02680011583</v>
      </c>
      <c r="N55" s="27">
        <f t="shared" si="16"/>
        <v>31830321.09</v>
      </c>
      <c r="O55" s="29">
        <f t="shared" si="3"/>
        <v>0.3249999967</v>
      </c>
      <c r="P55" s="31">
        <f t="shared" si="24"/>
        <v>0.98</v>
      </c>
      <c r="Q55" s="29">
        <f t="shared" si="17"/>
        <v>0.04913972914</v>
      </c>
      <c r="R55" s="32">
        <f t="shared" si="18"/>
        <v>0.0824618957</v>
      </c>
      <c r="S55" s="8">
        <f t="shared" si="4"/>
        <v>0.0120577429</v>
      </c>
      <c r="T55" s="8">
        <f t="shared" si="5"/>
        <v>1.20577429</v>
      </c>
      <c r="U55" s="29">
        <f t="shared" si="6"/>
        <v>0.2249569177</v>
      </c>
      <c r="V55" s="31">
        <f t="shared" si="7"/>
        <v>2.41154858</v>
      </c>
      <c r="W55" s="29">
        <f t="shared" si="19"/>
        <v>0.9531618832</v>
      </c>
      <c r="X55" s="29">
        <f t="shared" si="20"/>
        <v>1.865663579</v>
      </c>
      <c r="Y55" s="8">
        <f t="shared" si="21"/>
        <v>0</v>
      </c>
    </row>
    <row r="56">
      <c r="A56" s="6">
        <v>36.0</v>
      </c>
      <c r="B56" s="27">
        <f t="shared" si="22"/>
        <v>337500000</v>
      </c>
      <c r="C56" s="27">
        <f t="shared" si="23"/>
        <v>0</v>
      </c>
      <c r="D56" s="27">
        <f t="shared" si="8"/>
        <v>562341325.2</v>
      </c>
      <c r="E56" s="27">
        <f t="shared" si="1"/>
        <v>562341325.2</v>
      </c>
      <c r="F56" s="27">
        <f t="shared" si="9"/>
        <v>46838116.77</v>
      </c>
      <c r="G56" s="27">
        <f t="shared" si="10"/>
        <v>2231532969</v>
      </c>
      <c r="H56" s="29">
        <f t="shared" si="11"/>
        <v>0.1</v>
      </c>
      <c r="I56" s="27">
        <f t="shared" si="12"/>
        <v>8333333.333</v>
      </c>
      <c r="J56" s="27">
        <f t="shared" si="13"/>
        <v>333333330</v>
      </c>
      <c r="K56" s="31">
        <f t="shared" si="14"/>
        <v>1898199639</v>
      </c>
      <c r="L56" s="29">
        <f t="shared" si="2"/>
        <v>0.1493741453</v>
      </c>
      <c r="M56" s="30">
        <f t="shared" si="15"/>
        <v>0.02811706626</v>
      </c>
      <c r="N56" s="27">
        <f t="shared" si="16"/>
        <v>33392380.33</v>
      </c>
      <c r="O56" s="29">
        <f t="shared" si="3"/>
        <v>0.33333333</v>
      </c>
      <c r="P56" s="31">
        <f t="shared" si="24"/>
        <v>0.98</v>
      </c>
      <c r="Q56" s="29">
        <f t="shared" si="17"/>
        <v>0.04913972914</v>
      </c>
      <c r="R56" s="32">
        <f t="shared" si="18"/>
        <v>0.08435119962</v>
      </c>
      <c r="S56" s="8">
        <f t="shared" si="4"/>
        <v>0.01259988835</v>
      </c>
      <c r="T56" s="8">
        <f t="shared" si="5"/>
        <v>1.259988835</v>
      </c>
      <c r="U56" s="29">
        <f t="shared" si="6"/>
        <v>0.2240612202</v>
      </c>
      <c r="V56" s="31">
        <f t="shared" si="7"/>
        <v>2.51997767</v>
      </c>
      <c r="W56" s="29">
        <f t="shared" si="19"/>
        <v>0.9531618832</v>
      </c>
      <c r="X56" s="29">
        <f t="shared" si="20"/>
        <v>1.77827941</v>
      </c>
      <c r="Y56" s="8">
        <f t="shared" si="21"/>
        <v>0</v>
      </c>
    </row>
    <row r="57">
      <c r="A57" s="6">
        <v>37.0</v>
      </c>
      <c r="B57" s="27">
        <f t="shared" si="22"/>
        <v>337500000</v>
      </c>
      <c r="C57" s="27">
        <f t="shared" si="23"/>
        <v>0</v>
      </c>
      <c r="D57" s="27">
        <f t="shared" si="8"/>
        <v>589974625.6</v>
      </c>
      <c r="E57" s="27">
        <f t="shared" si="1"/>
        <v>589974625.6</v>
      </c>
      <c r="F57" s="27">
        <f t="shared" si="9"/>
        <v>46838116.77</v>
      </c>
      <c r="G57" s="27">
        <f t="shared" si="10"/>
        <v>2240407093</v>
      </c>
      <c r="H57" s="29">
        <f t="shared" si="11"/>
        <v>0.1</v>
      </c>
      <c r="I57" s="27">
        <f t="shared" si="12"/>
        <v>8333333.333</v>
      </c>
      <c r="J57" s="27">
        <f t="shared" si="13"/>
        <v>341666663.3</v>
      </c>
      <c r="K57" s="31">
        <f t="shared" si="14"/>
        <v>1898740429</v>
      </c>
      <c r="L57" s="29">
        <f t="shared" si="2"/>
        <v>0.152502045</v>
      </c>
      <c r="M57" s="30">
        <f t="shared" si="15"/>
        <v>0.02949873128</v>
      </c>
      <c r="N57" s="27">
        <f t="shared" si="16"/>
        <v>35010713.51</v>
      </c>
      <c r="O57" s="29">
        <f t="shared" si="3"/>
        <v>0.3416666633</v>
      </c>
      <c r="P57" s="31">
        <f t="shared" si="24"/>
        <v>0.98</v>
      </c>
      <c r="Q57" s="29">
        <f t="shared" si="17"/>
        <v>0.04913972914</v>
      </c>
      <c r="R57" s="32">
        <f t="shared" si="18"/>
        <v>0.08633775093</v>
      </c>
      <c r="S57" s="8">
        <f t="shared" si="4"/>
        <v>0.01316668358</v>
      </c>
      <c r="T57" s="8">
        <f t="shared" si="5"/>
        <v>1.316668358</v>
      </c>
      <c r="U57" s="29">
        <f t="shared" si="6"/>
        <v>0.2231737266</v>
      </c>
      <c r="V57" s="31">
        <f t="shared" si="7"/>
        <v>2.633336716</v>
      </c>
      <c r="W57" s="29">
        <f t="shared" si="19"/>
        <v>0.9531618832</v>
      </c>
      <c r="X57" s="29">
        <f t="shared" si="20"/>
        <v>1.694988151</v>
      </c>
      <c r="Y57" s="8">
        <f t="shared" si="21"/>
        <v>0</v>
      </c>
    </row>
    <row r="58">
      <c r="A58" s="6">
        <v>38.0</v>
      </c>
      <c r="B58" s="27">
        <f t="shared" si="22"/>
        <v>337500000</v>
      </c>
      <c r="C58" s="27">
        <f t="shared" si="23"/>
        <v>0</v>
      </c>
      <c r="D58" s="27">
        <f t="shared" si="8"/>
        <v>618965818.9</v>
      </c>
      <c r="E58" s="27">
        <f t="shared" si="1"/>
        <v>618965818.9</v>
      </c>
      <c r="F58" s="27">
        <f t="shared" si="9"/>
        <v>46838116.77</v>
      </c>
      <c r="G58" s="27">
        <f t="shared" si="10"/>
        <v>2249270401</v>
      </c>
      <c r="H58" s="29">
        <f t="shared" si="11"/>
        <v>0.1</v>
      </c>
      <c r="I58" s="27">
        <f t="shared" si="12"/>
        <v>8333333.333</v>
      </c>
      <c r="J58" s="27">
        <f t="shared" si="13"/>
        <v>349999996.7</v>
      </c>
      <c r="K58" s="31">
        <f t="shared" si="14"/>
        <v>1899270404</v>
      </c>
      <c r="L58" s="29">
        <f t="shared" si="2"/>
        <v>0.1556060119</v>
      </c>
      <c r="M58" s="30">
        <f t="shared" si="15"/>
        <v>0.03094829094</v>
      </c>
      <c r="N58" s="27">
        <f t="shared" si="16"/>
        <v>36687079.28</v>
      </c>
      <c r="O58" s="29">
        <f t="shared" si="3"/>
        <v>0.3499999967</v>
      </c>
      <c r="P58" s="31">
        <f t="shared" si="24"/>
        <v>0.98</v>
      </c>
      <c r="Q58" s="29">
        <f t="shared" si="17"/>
        <v>0.04913972914</v>
      </c>
      <c r="R58" s="32">
        <f t="shared" si="18"/>
        <v>0.08842368926</v>
      </c>
      <c r="S58" s="8">
        <f t="shared" si="4"/>
        <v>0.01375925764</v>
      </c>
      <c r="T58" s="8">
        <f t="shared" si="5"/>
        <v>1.375925764</v>
      </c>
      <c r="U58" s="29">
        <f t="shared" si="6"/>
        <v>0.2222943048</v>
      </c>
      <c r="V58" s="31">
        <f t="shared" si="7"/>
        <v>2.751851528</v>
      </c>
      <c r="W58" s="29">
        <f t="shared" si="19"/>
        <v>0.9531618832</v>
      </c>
      <c r="X58" s="29">
        <f t="shared" si="20"/>
        <v>1.615598098</v>
      </c>
      <c r="Y58" s="8">
        <f t="shared" si="21"/>
        <v>0</v>
      </c>
    </row>
    <row r="59">
      <c r="A59" s="6">
        <v>39.0</v>
      </c>
      <c r="B59" s="27">
        <f t="shared" si="22"/>
        <v>337500000</v>
      </c>
      <c r="C59" s="27">
        <f t="shared" si="23"/>
        <v>0</v>
      </c>
      <c r="D59" s="27">
        <f t="shared" si="8"/>
        <v>649381631.6</v>
      </c>
      <c r="E59" s="27">
        <f t="shared" si="1"/>
        <v>649381631.6</v>
      </c>
      <c r="F59" s="27">
        <f t="shared" si="9"/>
        <v>46838116.77</v>
      </c>
      <c r="G59" s="27">
        <f t="shared" si="10"/>
        <v>2258123110</v>
      </c>
      <c r="H59" s="29">
        <f t="shared" si="11"/>
        <v>0.1</v>
      </c>
      <c r="I59" s="27">
        <f t="shared" si="12"/>
        <v>8333333.333</v>
      </c>
      <c r="J59" s="27">
        <f t="shared" si="13"/>
        <v>358333330</v>
      </c>
      <c r="K59" s="31">
        <f t="shared" si="14"/>
        <v>1899789780</v>
      </c>
      <c r="L59" s="29">
        <f t="shared" si="2"/>
        <v>0.158686357</v>
      </c>
      <c r="M59" s="30">
        <f t="shared" si="15"/>
        <v>0.03246908158</v>
      </c>
      <c r="N59" s="27">
        <f t="shared" si="16"/>
        <v>38423273.24</v>
      </c>
      <c r="O59" s="29">
        <f t="shared" si="3"/>
        <v>0.35833333</v>
      </c>
      <c r="P59" s="31">
        <f t="shared" si="24"/>
        <v>0.98</v>
      </c>
      <c r="Q59" s="29">
        <f t="shared" si="17"/>
        <v>0.04913972914</v>
      </c>
      <c r="R59" s="32">
        <f t="shared" si="18"/>
        <v>0.0906113913</v>
      </c>
      <c r="S59" s="8">
        <f t="shared" si="4"/>
        <v>0.01437879159</v>
      </c>
      <c r="T59" s="8">
        <f t="shared" si="5"/>
        <v>1.437879159</v>
      </c>
      <c r="U59" s="29">
        <f t="shared" si="6"/>
        <v>0.2214228258</v>
      </c>
      <c r="V59" s="31">
        <f t="shared" si="7"/>
        <v>2.875758318</v>
      </c>
      <c r="W59" s="29">
        <f t="shared" si="19"/>
        <v>0.9531618832</v>
      </c>
      <c r="X59" s="29">
        <f t="shared" si="20"/>
        <v>1.539926526</v>
      </c>
      <c r="Y59" s="8">
        <f t="shared" si="21"/>
        <v>0</v>
      </c>
    </row>
    <row r="60">
      <c r="A60" s="6">
        <v>40.0</v>
      </c>
      <c r="B60" s="27">
        <f t="shared" si="22"/>
        <v>506250000</v>
      </c>
      <c r="C60" s="27">
        <f t="shared" si="23"/>
        <v>1</v>
      </c>
      <c r="D60" s="27">
        <f t="shared" si="8"/>
        <v>681292069.1</v>
      </c>
      <c r="E60" s="27">
        <f t="shared" si="1"/>
        <v>681292069.1</v>
      </c>
      <c r="F60" s="27">
        <f t="shared" si="9"/>
        <v>46838116.77</v>
      </c>
      <c r="G60" s="27">
        <f t="shared" si="10"/>
        <v>2266965431</v>
      </c>
      <c r="H60" s="29">
        <f t="shared" si="11"/>
        <v>0.1</v>
      </c>
      <c r="I60" s="27">
        <f t="shared" si="12"/>
        <v>8333333.333</v>
      </c>
      <c r="J60" s="27">
        <f t="shared" si="13"/>
        <v>366666663.3</v>
      </c>
      <c r="K60" s="31">
        <f t="shared" si="14"/>
        <v>1900298767</v>
      </c>
      <c r="L60" s="29">
        <f t="shared" si="2"/>
        <v>0.1617433854</v>
      </c>
      <c r="M60" s="30">
        <f t="shared" si="15"/>
        <v>0.03406460345</v>
      </c>
      <c r="N60" s="27">
        <f t="shared" si="16"/>
        <v>40221127.32</v>
      </c>
      <c r="O60" s="29">
        <f t="shared" si="3"/>
        <v>0.3666666633</v>
      </c>
      <c r="P60" s="31">
        <f t="shared" si="24"/>
        <v>0.98</v>
      </c>
      <c r="Q60" s="29">
        <f t="shared" si="17"/>
        <v>0.04913972914</v>
      </c>
      <c r="R60" s="32">
        <f t="shared" si="18"/>
        <v>0.09290346481</v>
      </c>
      <c r="S60" s="8">
        <f t="shared" si="4"/>
        <v>0.01502652091</v>
      </c>
      <c r="T60" s="8">
        <f t="shared" si="5"/>
        <v>1.502652091</v>
      </c>
      <c r="U60" s="29">
        <f t="shared" si="6"/>
        <v>0.2205591639</v>
      </c>
      <c r="V60" s="31">
        <f t="shared" si="7"/>
        <v>3.005304182</v>
      </c>
      <c r="W60" s="29">
        <f t="shared" si="19"/>
        <v>0.9531618832</v>
      </c>
      <c r="X60" s="29">
        <f t="shared" si="20"/>
        <v>1.467799268</v>
      </c>
      <c r="Y60" s="8">
        <f t="shared" si="21"/>
        <v>0</v>
      </c>
    </row>
    <row r="61">
      <c r="A61" s="6">
        <v>41.0</v>
      </c>
      <c r="B61" s="27">
        <f t="shared" si="22"/>
        <v>506250000</v>
      </c>
      <c r="C61" s="27">
        <f t="shared" si="23"/>
        <v>0</v>
      </c>
      <c r="D61" s="27">
        <f t="shared" si="8"/>
        <v>714770576.8</v>
      </c>
      <c r="E61" s="27">
        <f t="shared" si="1"/>
        <v>714770576.8</v>
      </c>
      <c r="F61" s="27">
        <f t="shared" si="9"/>
        <v>46838116.77</v>
      </c>
      <c r="G61" s="27">
        <f t="shared" si="10"/>
        <v>2275797572</v>
      </c>
      <c r="H61" s="29">
        <f t="shared" si="11"/>
        <v>0.1</v>
      </c>
      <c r="I61" s="27">
        <f t="shared" si="12"/>
        <v>8333333.333</v>
      </c>
      <c r="J61" s="27">
        <f t="shared" si="13"/>
        <v>374999996.7</v>
      </c>
      <c r="K61" s="31">
        <f t="shared" si="14"/>
        <v>1900797576</v>
      </c>
      <c r="L61" s="29">
        <f t="shared" si="2"/>
        <v>0.1647773955</v>
      </c>
      <c r="M61" s="30">
        <f t="shared" si="15"/>
        <v>0.03573852884</v>
      </c>
      <c r="N61" s="27">
        <f t="shared" si="16"/>
        <v>42082509.04</v>
      </c>
      <c r="O61" s="29">
        <f t="shared" si="3"/>
        <v>0.3749999967</v>
      </c>
      <c r="P61" s="31">
        <f t="shared" si="24"/>
        <v>0.98</v>
      </c>
      <c r="Q61" s="29">
        <f t="shared" si="17"/>
        <v>0.04913972914</v>
      </c>
      <c r="R61" s="32">
        <f t="shared" si="18"/>
        <v>0.09530274442</v>
      </c>
      <c r="S61" s="8">
        <f t="shared" si="4"/>
        <v>0.01570373801</v>
      </c>
      <c r="T61" s="8">
        <f t="shared" si="5"/>
        <v>1.570373801</v>
      </c>
      <c r="U61" s="29">
        <f t="shared" si="6"/>
        <v>0.219703196</v>
      </c>
      <c r="V61" s="31">
        <f t="shared" si="7"/>
        <v>3.140747602</v>
      </c>
      <c r="W61" s="29">
        <f t="shared" si="19"/>
        <v>0.9531618832</v>
      </c>
      <c r="X61" s="29">
        <f t="shared" si="20"/>
        <v>1.399050314</v>
      </c>
      <c r="Y61" s="8">
        <f t="shared" si="21"/>
        <v>0</v>
      </c>
    </row>
    <row r="62">
      <c r="A62" s="6">
        <v>42.0</v>
      </c>
      <c r="B62" s="27">
        <f t="shared" si="22"/>
        <v>506250000</v>
      </c>
      <c r="C62" s="27">
        <f t="shared" si="23"/>
        <v>0</v>
      </c>
      <c r="D62" s="27">
        <f t="shared" si="8"/>
        <v>749894209.3</v>
      </c>
      <c r="E62" s="27">
        <f t="shared" si="1"/>
        <v>749894209.3</v>
      </c>
      <c r="F62" s="27">
        <f t="shared" si="9"/>
        <v>46838116.77</v>
      </c>
      <c r="G62" s="27">
        <f t="shared" si="10"/>
        <v>2284619737</v>
      </c>
      <c r="H62" s="29">
        <f t="shared" si="11"/>
        <v>0.1</v>
      </c>
      <c r="I62" s="27">
        <f t="shared" si="12"/>
        <v>8333333.333</v>
      </c>
      <c r="J62" s="27">
        <f t="shared" si="13"/>
        <v>383333330</v>
      </c>
      <c r="K62" s="31">
        <f t="shared" si="14"/>
        <v>1901286407</v>
      </c>
      <c r="L62" s="29">
        <f t="shared" si="2"/>
        <v>0.16778868</v>
      </c>
      <c r="M62" s="30">
        <f t="shared" si="15"/>
        <v>0.03749471047</v>
      </c>
      <c r="N62" s="27">
        <f t="shared" si="16"/>
        <v>44009320.56</v>
      </c>
      <c r="O62" s="29">
        <f t="shared" si="3"/>
        <v>0.38333333</v>
      </c>
      <c r="P62" s="31">
        <f t="shared" si="24"/>
        <v>0.98</v>
      </c>
      <c r="Q62" s="29">
        <f t="shared" si="17"/>
        <v>0.04913972914</v>
      </c>
      <c r="R62" s="32">
        <f t="shared" si="18"/>
        <v>0.09781228902</v>
      </c>
      <c r="S62" s="8">
        <f t="shared" si="4"/>
        <v>0.01641179486</v>
      </c>
      <c r="T62" s="8">
        <f t="shared" si="5"/>
        <v>1.641179486</v>
      </c>
      <c r="U62" s="29">
        <f t="shared" si="6"/>
        <v>0.2188548019</v>
      </c>
      <c r="V62" s="31">
        <f t="shared" si="7"/>
        <v>3.282358972</v>
      </c>
      <c r="W62" s="29">
        <f t="shared" si="19"/>
        <v>0.9531618832</v>
      </c>
      <c r="X62" s="29">
        <f t="shared" si="20"/>
        <v>1.333521432</v>
      </c>
      <c r="Y62" s="8">
        <f t="shared" si="21"/>
        <v>0</v>
      </c>
    </row>
    <row r="63">
      <c r="A63" s="6">
        <v>43.0</v>
      </c>
      <c r="B63" s="27">
        <f t="shared" si="22"/>
        <v>506250000</v>
      </c>
      <c r="C63" s="27">
        <f t="shared" si="23"/>
        <v>0</v>
      </c>
      <c r="D63" s="27">
        <f t="shared" si="8"/>
        <v>786743807.7</v>
      </c>
      <c r="E63" s="27">
        <f t="shared" si="1"/>
        <v>786743807.7</v>
      </c>
      <c r="F63" s="27">
        <f t="shared" si="9"/>
        <v>46838116.77</v>
      </c>
      <c r="G63" s="27">
        <f t="shared" si="10"/>
        <v>2293432126</v>
      </c>
      <c r="H63" s="29">
        <f t="shared" si="11"/>
        <v>0.1</v>
      </c>
      <c r="I63" s="27">
        <f t="shared" si="12"/>
        <v>8333333.333</v>
      </c>
      <c r="J63" s="27">
        <f t="shared" si="13"/>
        <v>391666663.3</v>
      </c>
      <c r="K63" s="31">
        <f t="shared" si="14"/>
        <v>1901765463</v>
      </c>
      <c r="L63" s="29">
        <f t="shared" si="2"/>
        <v>0.1707775255</v>
      </c>
      <c r="M63" s="30">
        <f t="shared" si="15"/>
        <v>0.03933719038</v>
      </c>
      <c r="N63" s="27">
        <f t="shared" si="16"/>
        <v>46003497.58</v>
      </c>
      <c r="O63" s="29">
        <f t="shared" si="3"/>
        <v>0.3916666633</v>
      </c>
      <c r="P63" s="31">
        <f t="shared" si="24"/>
        <v>0.98</v>
      </c>
      <c r="Q63" s="29">
        <f t="shared" si="17"/>
        <v>0.04913972914</v>
      </c>
      <c r="R63" s="32">
        <f t="shared" si="18"/>
        <v>0.1004353806</v>
      </c>
      <c r="S63" s="8">
        <f t="shared" si="4"/>
        <v>0.01715210576</v>
      </c>
      <c r="T63" s="8">
        <f t="shared" si="5"/>
        <v>1.715210576</v>
      </c>
      <c r="U63" s="29">
        <f t="shared" si="6"/>
        <v>0.2180138642</v>
      </c>
      <c r="V63" s="31">
        <f t="shared" si="7"/>
        <v>3.430421152</v>
      </c>
      <c r="W63" s="29">
        <f t="shared" si="19"/>
        <v>0.9531618832</v>
      </c>
      <c r="X63" s="29">
        <f t="shared" si="20"/>
        <v>1.2710618</v>
      </c>
      <c r="Y63" s="8">
        <f t="shared" si="21"/>
        <v>0</v>
      </c>
    </row>
    <row r="64">
      <c r="A64" s="6">
        <v>44.0</v>
      </c>
      <c r="B64" s="27">
        <f t="shared" si="22"/>
        <v>506250000</v>
      </c>
      <c r="C64" s="27">
        <f t="shared" si="23"/>
        <v>0</v>
      </c>
      <c r="D64" s="27">
        <f t="shared" si="8"/>
        <v>825404185.3</v>
      </c>
      <c r="E64" s="27">
        <f t="shared" si="1"/>
        <v>825404185.3</v>
      </c>
      <c r="F64" s="27">
        <f t="shared" si="9"/>
        <v>46838116.77</v>
      </c>
      <c r="G64" s="27">
        <f t="shared" si="10"/>
        <v>2302234934</v>
      </c>
      <c r="H64" s="29">
        <f t="shared" si="11"/>
        <v>0.1</v>
      </c>
      <c r="I64" s="27">
        <f t="shared" si="12"/>
        <v>8333333.333</v>
      </c>
      <c r="J64" s="27">
        <f t="shared" si="13"/>
        <v>399999996.7</v>
      </c>
      <c r="K64" s="31">
        <f t="shared" si="14"/>
        <v>1902234937</v>
      </c>
      <c r="L64" s="29">
        <f t="shared" si="2"/>
        <v>0.173744213</v>
      </c>
      <c r="M64" s="30">
        <f t="shared" si="15"/>
        <v>0.04127020926</v>
      </c>
      <c r="N64" s="27">
        <f t="shared" si="16"/>
        <v>48067008.05</v>
      </c>
      <c r="O64" s="29">
        <f t="shared" si="3"/>
        <v>0.3999999967</v>
      </c>
      <c r="P64" s="31">
        <f t="shared" si="24"/>
        <v>0.98</v>
      </c>
      <c r="Q64" s="29">
        <f t="shared" si="17"/>
        <v>0.04913972914</v>
      </c>
      <c r="R64" s="32">
        <f t="shared" si="18"/>
        <v>0.103175524</v>
      </c>
      <c r="S64" s="8">
        <f t="shared" si="4"/>
        <v>0.01792615022</v>
      </c>
      <c r="T64" s="8">
        <f t="shared" si="5"/>
        <v>1.792615022</v>
      </c>
      <c r="U64" s="29">
        <f t="shared" si="6"/>
        <v>0.2171802681</v>
      </c>
      <c r="V64" s="31">
        <f t="shared" si="7"/>
        <v>3.585230044</v>
      </c>
      <c r="W64" s="29">
        <f t="shared" si="19"/>
        <v>0.9531618832</v>
      </c>
      <c r="X64" s="29">
        <f t="shared" si="20"/>
        <v>1.211527659</v>
      </c>
      <c r="Y64" s="8">
        <f t="shared" si="21"/>
        <v>0</v>
      </c>
    </row>
    <row r="65">
      <c r="A65" s="6">
        <v>45.0</v>
      </c>
      <c r="B65" s="27">
        <f t="shared" si="22"/>
        <v>506250000</v>
      </c>
      <c r="C65" s="27">
        <f t="shared" si="23"/>
        <v>0</v>
      </c>
      <c r="D65" s="27">
        <f t="shared" si="8"/>
        <v>865964323.4</v>
      </c>
      <c r="E65" s="27">
        <f t="shared" si="1"/>
        <v>865964323.4</v>
      </c>
      <c r="F65" s="27">
        <f t="shared" si="9"/>
        <v>46838116.77</v>
      </c>
      <c r="G65" s="27">
        <f t="shared" si="10"/>
        <v>2311028352</v>
      </c>
      <c r="H65" s="29">
        <f t="shared" si="11"/>
        <v>0.1</v>
      </c>
      <c r="I65" s="27">
        <f t="shared" si="12"/>
        <v>8333333.333</v>
      </c>
      <c r="J65" s="27">
        <f t="shared" si="13"/>
        <v>408333330</v>
      </c>
      <c r="K65" s="31">
        <f t="shared" si="14"/>
        <v>1902695022</v>
      </c>
      <c r="L65" s="29">
        <f t="shared" si="2"/>
        <v>0.176689018</v>
      </c>
      <c r="M65" s="30">
        <f t="shared" si="15"/>
        <v>0.04329821617</v>
      </c>
      <c r="N65" s="27">
        <f t="shared" si="16"/>
        <v>50201850.67</v>
      </c>
      <c r="O65" s="29">
        <f t="shared" si="3"/>
        <v>0.40833333</v>
      </c>
      <c r="P65" s="31">
        <f t="shared" si="24"/>
        <v>0.98</v>
      </c>
      <c r="Q65" s="29">
        <f t="shared" si="17"/>
        <v>0.04913972914</v>
      </c>
      <c r="R65" s="32">
        <f t="shared" si="18"/>
        <v>0.1060364486</v>
      </c>
      <c r="S65" s="8">
        <f t="shared" si="4"/>
        <v>0.01873547598</v>
      </c>
      <c r="T65" s="8">
        <f t="shared" si="5"/>
        <v>1.873547598</v>
      </c>
      <c r="U65" s="29">
        <f t="shared" si="6"/>
        <v>0.2163539014</v>
      </c>
      <c r="V65" s="31">
        <f t="shared" si="7"/>
        <v>3.747095196</v>
      </c>
      <c r="W65" s="29">
        <f t="shared" si="19"/>
        <v>0.9531618832</v>
      </c>
      <c r="X65" s="29">
        <f t="shared" si="20"/>
        <v>1.154781985</v>
      </c>
      <c r="Y65" s="8">
        <f t="shared" si="21"/>
        <v>0</v>
      </c>
    </row>
    <row r="66">
      <c r="A66" s="6">
        <v>46.0</v>
      </c>
      <c r="B66" s="27">
        <f t="shared" si="22"/>
        <v>506250000</v>
      </c>
      <c r="C66" s="27">
        <f t="shared" si="23"/>
        <v>0</v>
      </c>
      <c r="D66" s="27">
        <f t="shared" si="8"/>
        <v>908517575.7</v>
      </c>
      <c r="E66" s="27">
        <f t="shared" si="1"/>
        <v>908517575.7</v>
      </c>
      <c r="F66" s="27">
        <f t="shared" si="9"/>
        <v>46838116.77</v>
      </c>
      <c r="G66" s="27">
        <f t="shared" si="10"/>
        <v>2319812568</v>
      </c>
      <c r="H66" s="29">
        <f t="shared" si="11"/>
        <v>0.1</v>
      </c>
      <c r="I66" s="27">
        <f t="shared" si="12"/>
        <v>8333333.333</v>
      </c>
      <c r="J66" s="27">
        <f t="shared" si="13"/>
        <v>416666663.3</v>
      </c>
      <c r="K66" s="31">
        <f t="shared" si="14"/>
        <v>1903145905</v>
      </c>
      <c r="L66" s="29">
        <f t="shared" si="2"/>
        <v>0.1796122105</v>
      </c>
      <c r="M66" s="30">
        <f t="shared" si="15"/>
        <v>0.04542587878</v>
      </c>
      <c r="N66" s="27">
        <f t="shared" si="16"/>
        <v>52410053.12</v>
      </c>
      <c r="O66" s="29">
        <f t="shared" si="3"/>
        <v>0.4166666633</v>
      </c>
      <c r="P66" s="31">
        <f t="shared" si="24"/>
        <v>0.98</v>
      </c>
      <c r="Q66" s="29">
        <f t="shared" si="17"/>
        <v>0.04913972914</v>
      </c>
      <c r="R66" s="32">
        <f t="shared" si="18"/>
        <v>0.10902211</v>
      </c>
      <c r="S66" s="8">
        <f t="shared" si="4"/>
        <v>0.01958170216</v>
      </c>
      <c r="T66" s="8">
        <f t="shared" si="5"/>
        <v>1.958170216</v>
      </c>
      <c r="U66" s="29">
        <f t="shared" si="6"/>
        <v>0.2155346544</v>
      </c>
      <c r="V66" s="31">
        <f t="shared" si="7"/>
        <v>3.916340433</v>
      </c>
      <c r="W66" s="29">
        <f t="shared" si="19"/>
        <v>0.9531618832</v>
      </c>
      <c r="X66" s="29">
        <f t="shared" si="20"/>
        <v>1.100694171</v>
      </c>
      <c r="Y66" s="8">
        <f t="shared" si="21"/>
        <v>0</v>
      </c>
    </row>
    <row r="67">
      <c r="A67" s="6">
        <v>47.0</v>
      </c>
      <c r="B67" s="27">
        <f t="shared" si="22"/>
        <v>506250000</v>
      </c>
      <c r="C67" s="27">
        <f t="shared" si="23"/>
        <v>0</v>
      </c>
      <c r="D67" s="27">
        <f t="shared" si="8"/>
        <v>953161883.2</v>
      </c>
      <c r="E67" s="27">
        <f t="shared" si="1"/>
        <v>953161883.2</v>
      </c>
      <c r="F67" s="27">
        <f t="shared" si="9"/>
        <v>46838116.77</v>
      </c>
      <c r="G67" s="27">
        <f t="shared" si="10"/>
        <v>2328587767</v>
      </c>
      <c r="H67" s="29">
        <f t="shared" si="11"/>
        <v>0.1</v>
      </c>
      <c r="I67" s="27">
        <f t="shared" si="12"/>
        <v>8333333.333</v>
      </c>
      <c r="J67" s="27">
        <f t="shared" si="13"/>
        <v>424999996.7</v>
      </c>
      <c r="K67" s="31">
        <f t="shared" si="14"/>
        <v>1903587770</v>
      </c>
      <c r="L67" s="29">
        <f t="shared" si="2"/>
        <v>0.1825140554</v>
      </c>
      <c r="M67" s="30">
        <f t="shared" si="15"/>
        <v>0.04765809416</v>
      </c>
      <c r="N67" s="27">
        <f t="shared" si="16"/>
        <v>54693670.15</v>
      </c>
      <c r="O67" s="29">
        <f t="shared" si="3"/>
        <v>0.4249999967</v>
      </c>
      <c r="P67" s="31">
        <f t="shared" si="24"/>
        <v>0.98</v>
      </c>
      <c r="Q67" s="29">
        <f t="shared" si="17"/>
        <v>0.04913972914</v>
      </c>
      <c r="R67" s="32">
        <f t="shared" si="18"/>
        <v>0.112136693</v>
      </c>
      <c r="S67" s="8">
        <f t="shared" si="4"/>
        <v>0.0204665226</v>
      </c>
      <c r="T67" s="8">
        <f t="shared" si="5"/>
        <v>2.04665226</v>
      </c>
      <c r="U67" s="29">
        <f t="shared" si="6"/>
        <v>0.2147224198</v>
      </c>
      <c r="V67" s="31">
        <f t="shared" si="7"/>
        <v>4.093304521</v>
      </c>
      <c r="W67" s="29">
        <f t="shared" si="19"/>
        <v>0.9531618832</v>
      </c>
      <c r="X67" s="29">
        <f t="shared" si="20"/>
        <v>1.049139729</v>
      </c>
      <c r="Y67" s="8">
        <f t="shared" si="21"/>
        <v>0</v>
      </c>
    </row>
    <row r="68">
      <c r="A68" s="6">
        <v>48.0</v>
      </c>
      <c r="B68" s="27">
        <f t="shared" si="22"/>
        <v>506250000</v>
      </c>
      <c r="C68" s="27">
        <f t="shared" si="23"/>
        <v>0</v>
      </c>
      <c r="D68" s="27">
        <f t="shared" si="8"/>
        <v>1000000000</v>
      </c>
      <c r="E68" s="27">
        <f t="shared" si="1"/>
        <v>1000000000</v>
      </c>
      <c r="F68" s="27">
        <f t="shared" si="9"/>
        <v>46838116.77</v>
      </c>
      <c r="G68" s="27">
        <f t="shared" si="10"/>
        <v>2337354128</v>
      </c>
      <c r="H68" s="29">
        <f t="shared" si="11"/>
        <v>0.1</v>
      </c>
      <c r="I68" s="27">
        <f t="shared" si="12"/>
        <v>8333333.333</v>
      </c>
      <c r="J68" s="27">
        <f t="shared" si="13"/>
        <v>433333330</v>
      </c>
      <c r="K68" s="31">
        <f t="shared" si="14"/>
        <v>1904020798</v>
      </c>
      <c r="L68" s="29">
        <f t="shared" si="2"/>
        <v>0.1853948124</v>
      </c>
      <c r="M68" s="30">
        <f t="shared" si="15"/>
        <v>0.05</v>
      </c>
      <c r="N68" s="27">
        <f t="shared" si="16"/>
        <v>57054781.27</v>
      </c>
      <c r="O68" s="29">
        <f t="shared" si="3"/>
        <v>0.43333333</v>
      </c>
      <c r="P68" s="31">
        <f t="shared" si="24"/>
        <v>0.98</v>
      </c>
      <c r="Q68" s="29">
        <f t="shared" si="17"/>
        <v>0.04913972914</v>
      </c>
      <c r="R68" s="32">
        <f t="shared" si="18"/>
        <v>0.1153846163</v>
      </c>
      <c r="S68" s="8">
        <f t="shared" si="4"/>
        <v>0.02139170928</v>
      </c>
      <c r="T68" s="8">
        <f t="shared" si="5"/>
        <v>2.139170928</v>
      </c>
      <c r="U68" s="29">
        <f t="shared" si="6"/>
        <v>0.2139170928</v>
      </c>
      <c r="V68" s="31">
        <f t="shared" si="7"/>
        <v>4.278341857</v>
      </c>
      <c r="W68" s="29">
        <f t="shared" si="19"/>
        <v>0.9531618832</v>
      </c>
      <c r="X68" s="29">
        <f t="shared" si="20"/>
        <v>1</v>
      </c>
      <c r="Y68" s="8">
        <f t="shared" si="21"/>
        <v>0</v>
      </c>
    </row>
    <row r="69">
      <c r="B69" s="27"/>
      <c r="C69" s="27"/>
      <c r="D69" s="27"/>
      <c r="E69" s="27"/>
      <c r="F69" s="27"/>
      <c r="H69" s="29"/>
      <c r="I69" s="27"/>
      <c r="J69" s="27"/>
      <c r="K69" s="31"/>
      <c r="L69" s="29"/>
      <c r="N69" s="27"/>
      <c r="O69" s="29"/>
      <c r="P69" s="31"/>
      <c r="Q69" s="29"/>
      <c r="R69" s="32"/>
      <c r="U69" s="29"/>
      <c r="V69" s="31"/>
      <c r="W69" s="29"/>
      <c r="X69" s="29"/>
    </row>
    <row r="70">
      <c r="B70" s="27"/>
      <c r="C70" s="27"/>
      <c r="D70" s="27"/>
      <c r="E70" s="27"/>
      <c r="F70" s="27"/>
      <c r="H70" s="29"/>
      <c r="I70" s="27"/>
      <c r="J70" s="27"/>
      <c r="K70" s="31"/>
      <c r="L70" s="29"/>
      <c r="N70" s="27"/>
      <c r="O70" s="29"/>
      <c r="P70" s="31"/>
      <c r="Q70" s="29"/>
      <c r="R70" s="32"/>
      <c r="U70" s="29"/>
      <c r="V70" s="31"/>
      <c r="W70" s="29"/>
      <c r="X70" s="29"/>
    </row>
    <row r="71">
      <c r="B71" s="27"/>
      <c r="C71" s="27"/>
      <c r="D71" s="27"/>
      <c r="E71" s="27"/>
      <c r="F71" s="27"/>
      <c r="H71" s="29"/>
      <c r="I71" s="27"/>
      <c r="J71" s="27"/>
      <c r="K71" s="31"/>
      <c r="L71" s="29"/>
      <c r="N71" s="27"/>
      <c r="O71" s="29"/>
      <c r="P71" s="31"/>
      <c r="Q71" s="29"/>
      <c r="R71" s="32"/>
      <c r="U71" s="29"/>
      <c r="V71" s="31"/>
      <c r="W71" s="29"/>
      <c r="X71" s="29"/>
    </row>
    <row r="72">
      <c r="B72" s="27"/>
      <c r="C72" s="27"/>
      <c r="D72" s="27"/>
      <c r="E72" s="27"/>
      <c r="F72" s="27"/>
      <c r="H72" s="29"/>
      <c r="I72" s="27"/>
      <c r="J72" s="27"/>
      <c r="K72" s="31"/>
      <c r="L72" s="29"/>
      <c r="N72" s="27"/>
      <c r="O72" s="29"/>
      <c r="P72" s="31"/>
      <c r="Q72" s="29"/>
      <c r="R72" s="32"/>
      <c r="U72" s="29"/>
      <c r="V72" s="31"/>
      <c r="W72" s="29"/>
      <c r="X72" s="29"/>
    </row>
    <row r="73">
      <c r="B73" s="27"/>
      <c r="C73" s="27"/>
      <c r="D73" s="27"/>
      <c r="E73" s="27"/>
      <c r="F73" s="27"/>
      <c r="H73" s="29"/>
      <c r="I73" s="27"/>
      <c r="J73" s="27"/>
      <c r="K73" s="31"/>
      <c r="L73" s="29"/>
      <c r="N73" s="27"/>
      <c r="O73" s="29"/>
      <c r="P73" s="31"/>
      <c r="Q73" s="29"/>
      <c r="R73" s="32"/>
      <c r="U73" s="29"/>
      <c r="V73" s="31"/>
      <c r="W73" s="29"/>
      <c r="X73" s="29"/>
    </row>
    <row r="74">
      <c r="B74" s="27"/>
      <c r="C74" s="27"/>
      <c r="D74" s="27"/>
      <c r="E74" s="27"/>
      <c r="F74" s="27"/>
      <c r="H74" s="29"/>
      <c r="I74" s="27"/>
      <c r="J74" s="27"/>
      <c r="K74" s="31"/>
      <c r="L74" s="29"/>
      <c r="N74" s="27"/>
      <c r="O74" s="29"/>
      <c r="P74" s="31"/>
      <c r="Q74" s="29"/>
      <c r="R74" s="32"/>
      <c r="U74" s="29"/>
      <c r="V74" s="31"/>
      <c r="W74" s="29"/>
      <c r="X74" s="29"/>
    </row>
    <row r="75">
      <c r="B75" s="27"/>
      <c r="C75" s="27"/>
      <c r="D75" s="27"/>
      <c r="E75" s="27"/>
      <c r="F75" s="27"/>
      <c r="H75" s="29"/>
      <c r="I75" s="27"/>
      <c r="J75" s="27"/>
      <c r="K75" s="31"/>
      <c r="L75" s="29"/>
      <c r="N75" s="27"/>
      <c r="O75" s="29"/>
      <c r="P75" s="31"/>
      <c r="Q75" s="29"/>
      <c r="R75" s="32"/>
      <c r="U75" s="29"/>
      <c r="V75" s="31"/>
      <c r="W75" s="29"/>
      <c r="X75" s="29"/>
    </row>
    <row r="76">
      <c r="B76" s="27"/>
      <c r="C76" s="27"/>
      <c r="D76" s="27"/>
      <c r="E76" s="27"/>
      <c r="F76" s="27"/>
      <c r="H76" s="29"/>
      <c r="I76" s="27"/>
      <c r="J76" s="27"/>
      <c r="K76" s="31"/>
      <c r="L76" s="29"/>
      <c r="N76" s="27"/>
      <c r="O76" s="29"/>
      <c r="P76" s="31"/>
      <c r="Q76" s="29"/>
      <c r="R76" s="32"/>
      <c r="U76" s="29"/>
      <c r="V76" s="31"/>
      <c r="W76" s="29"/>
      <c r="X76" s="29"/>
    </row>
    <row r="77">
      <c r="B77" s="27"/>
      <c r="C77" s="27"/>
      <c r="D77" s="27"/>
      <c r="E77" s="27"/>
      <c r="F77" s="27"/>
      <c r="H77" s="29"/>
      <c r="I77" s="27"/>
      <c r="J77" s="27"/>
      <c r="K77" s="31"/>
      <c r="L77" s="29"/>
      <c r="N77" s="27"/>
      <c r="O77" s="29"/>
      <c r="P77" s="31"/>
      <c r="Q77" s="29"/>
      <c r="R77" s="32"/>
      <c r="U77" s="29"/>
      <c r="V77" s="31"/>
      <c r="W77" s="29"/>
      <c r="X77" s="29"/>
    </row>
    <row r="78">
      <c r="B78" s="27"/>
      <c r="C78" s="27"/>
      <c r="D78" s="27"/>
      <c r="E78" s="27"/>
      <c r="F78" s="27"/>
      <c r="H78" s="29"/>
      <c r="I78" s="27"/>
      <c r="J78" s="27"/>
      <c r="K78" s="31"/>
      <c r="L78" s="29"/>
      <c r="N78" s="27"/>
      <c r="O78" s="29"/>
      <c r="P78" s="31"/>
      <c r="Q78" s="29"/>
      <c r="R78" s="32"/>
      <c r="U78" s="29"/>
      <c r="V78" s="31"/>
      <c r="W78" s="29"/>
      <c r="X78" s="29"/>
    </row>
    <row r="79">
      <c r="B79" s="27"/>
      <c r="C79" s="27"/>
      <c r="D79" s="27"/>
      <c r="E79" s="27"/>
      <c r="F79" s="27"/>
      <c r="H79" s="29"/>
      <c r="I79" s="27"/>
      <c r="J79" s="27"/>
      <c r="K79" s="31"/>
      <c r="L79" s="29"/>
      <c r="N79" s="27"/>
      <c r="O79" s="29"/>
      <c r="P79" s="31"/>
      <c r="Q79" s="29"/>
      <c r="R79" s="32"/>
      <c r="U79" s="29"/>
      <c r="V79" s="31"/>
      <c r="W79" s="29"/>
      <c r="X79" s="29"/>
    </row>
    <row r="80">
      <c r="B80" s="27"/>
      <c r="C80" s="27"/>
      <c r="D80" s="27"/>
      <c r="E80" s="27"/>
      <c r="F80" s="27"/>
      <c r="H80" s="29"/>
      <c r="I80" s="27"/>
      <c r="J80" s="27"/>
      <c r="K80" s="31"/>
      <c r="L80" s="29"/>
      <c r="N80" s="27"/>
      <c r="O80" s="29"/>
      <c r="P80" s="31"/>
      <c r="Q80" s="29"/>
      <c r="R80" s="32"/>
      <c r="U80" s="29"/>
      <c r="V80" s="31"/>
      <c r="W80" s="29"/>
      <c r="X80" s="29"/>
    </row>
    <row r="81">
      <c r="B81" s="27"/>
      <c r="C81" s="27"/>
      <c r="D81" s="27"/>
      <c r="E81" s="27"/>
      <c r="F81" s="27"/>
      <c r="H81" s="29"/>
      <c r="I81" s="27"/>
      <c r="J81" s="27"/>
      <c r="K81" s="31"/>
      <c r="L81" s="29"/>
      <c r="N81" s="27"/>
      <c r="O81" s="29"/>
      <c r="P81" s="31"/>
      <c r="Q81" s="29"/>
      <c r="R81" s="32"/>
      <c r="U81" s="29"/>
      <c r="V81" s="31"/>
      <c r="W81" s="29"/>
      <c r="X81" s="29"/>
    </row>
    <row r="82">
      <c r="B82" s="27"/>
      <c r="C82" s="27"/>
      <c r="D82" s="27"/>
      <c r="E82" s="27"/>
      <c r="F82" s="27"/>
      <c r="H82" s="29"/>
      <c r="I82" s="27"/>
      <c r="J82" s="27"/>
      <c r="K82" s="31"/>
      <c r="L82" s="29"/>
      <c r="N82" s="27"/>
      <c r="O82" s="29"/>
      <c r="P82" s="31"/>
      <c r="Q82" s="29"/>
      <c r="R82" s="32"/>
      <c r="U82" s="29"/>
      <c r="V82" s="31"/>
      <c r="W82" s="29"/>
      <c r="X82" s="29"/>
    </row>
    <row r="83">
      <c r="B83" s="27"/>
      <c r="C83" s="27"/>
      <c r="D83" s="27"/>
      <c r="E83" s="27"/>
      <c r="F83" s="27"/>
      <c r="H83" s="29"/>
      <c r="I83" s="27"/>
      <c r="J83" s="27"/>
      <c r="K83" s="31"/>
      <c r="L83" s="29"/>
      <c r="N83" s="27"/>
      <c r="O83" s="29"/>
      <c r="P83" s="31"/>
      <c r="Q83" s="29"/>
      <c r="R83" s="32"/>
      <c r="U83" s="29"/>
      <c r="V83" s="31"/>
      <c r="W83" s="29"/>
      <c r="X83" s="29"/>
    </row>
    <row r="84">
      <c r="B84" s="27"/>
      <c r="C84" s="27"/>
      <c r="D84" s="27"/>
      <c r="E84" s="27"/>
      <c r="F84" s="27"/>
      <c r="H84" s="29"/>
      <c r="I84" s="27"/>
      <c r="J84" s="27"/>
      <c r="K84" s="31"/>
      <c r="L84" s="29"/>
      <c r="N84" s="27"/>
      <c r="O84" s="29"/>
      <c r="P84" s="31"/>
      <c r="Q84" s="29"/>
      <c r="R84" s="32"/>
      <c r="U84" s="29"/>
      <c r="V84" s="31"/>
      <c r="W84" s="29"/>
      <c r="X84" s="29"/>
    </row>
    <row r="85">
      <c r="B85" s="27"/>
      <c r="C85" s="27"/>
      <c r="D85" s="27"/>
      <c r="E85" s="27"/>
      <c r="F85" s="27"/>
      <c r="H85" s="29"/>
      <c r="I85" s="27"/>
      <c r="J85" s="27"/>
      <c r="K85" s="31"/>
      <c r="L85" s="29"/>
      <c r="N85" s="27"/>
      <c r="O85" s="29"/>
      <c r="P85" s="31"/>
      <c r="Q85" s="29"/>
      <c r="R85" s="32"/>
      <c r="U85" s="29"/>
      <c r="V85" s="31"/>
      <c r="W85" s="29"/>
      <c r="X85" s="29"/>
    </row>
    <row r="86">
      <c r="B86" s="27"/>
      <c r="C86" s="27"/>
      <c r="D86" s="27"/>
      <c r="E86" s="27"/>
      <c r="F86" s="27"/>
      <c r="H86" s="29"/>
      <c r="I86" s="27"/>
      <c r="J86" s="27"/>
      <c r="K86" s="31"/>
      <c r="L86" s="29"/>
      <c r="N86" s="27"/>
      <c r="O86" s="29"/>
      <c r="P86" s="31"/>
      <c r="Q86" s="29"/>
      <c r="R86" s="32"/>
      <c r="U86" s="29"/>
      <c r="V86" s="31"/>
      <c r="W86" s="29"/>
      <c r="X86" s="29"/>
    </row>
    <row r="87">
      <c r="B87" s="27"/>
      <c r="C87" s="27"/>
      <c r="D87" s="27"/>
      <c r="E87" s="27"/>
      <c r="F87" s="27"/>
      <c r="H87" s="29"/>
      <c r="I87" s="27"/>
      <c r="J87" s="27"/>
      <c r="K87" s="31"/>
      <c r="L87" s="29"/>
      <c r="N87" s="27"/>
      <c r="O87" s="29"/>
      <c r="P87" s="31"/>
      <c r="Q87" s="29"/>
      <c r="R87" s="32"/>
      <c r="U87" s="29"/>
      <c r="V87" s="31"/>
      <c r="W87" s="29"/>
      <c r="X87" s="29"/>
    </row>
    <row r="88">
      <c r="B88" s="27"/>
      <c r="C88" s="27"/>
      <c r="D88" s="27"/>
      <c r="E88" s="27"/>
      <c r="F88" s="27"/>
      <c r="H88" s="29"/>
      <c r="I88" s="27"/>
      <c r="J88" s="27"/>
      <c r="K88" s="31"/>
      <c r="L88" s="29"/>
      <c r="N88" s="27"/>
      <c r="O88" s="29"/>
      <c r="P88" s="31"/>
      <c r="Q88" s="29"/>
      <c r="R88" s="32"/>
      <c r="U88" s="29"/>
      <c r="V88" s="31"/>
      <c r="W88" s="29"/>
      <c r="X88" s="29"/>
    </row>
    <row r="89">
      <c r="B89" s="27"/>
      <c r="C89" s="27"/>
      <c r="D89" s="27"/>
      <c r="E89" s="27"/>
      <c r="F89" s="27"/>
      <c r="H89" s="29"/>
      <c r="I89" s="27"/>
      <c r="J89" s="27"/>
      <c r="K89" s="31"/>
      <c r="L89" s="29"/>
      <c r="N89" s="27"/>
      <c r="O89" s="29"/>
      <c r="P89" s="31"/>
      <c r="Q89" s="29"/>
      <c r="R89" s="32"/>
      <c r="U89" s="29"/>
      <c r="V89" s="31"/>
      <c r="W89" s="29"/>
      <c r="X89" s="29"/>
    </row>
    <row r="90">
      <c r="B90" s="27"/>
      <c r="C90" s="27"/>
      <c r="D90" s="27"/>
      <c r="E90" s="27"/>
      <c r="F90" s="27"/>
      <c r="H90" s="29"/>
      <c r="I90" s="27"/>
      <c r="J90" s="27"/>
      <c r="K90" s="31"/>
      <c r="L90" s="29"/>
      <c r="N90" s="27"/>
      <c r="O90" s="29"/>
      <c r="P90" s="31"/>
      <c r="Q90" s="29"/>
      <c r="R90" s="32"/>
      <c r="U90" s="29"/>
      <c r="V90" s="31"/>
      <c r="W90" s="29"/>
      <c r="X90" s="29"/>
    </row>
    <row r="91">
      <c r="B91" s="27"/>
      <c r="C91" s="27"/>
      <c r="D91" s="27"/>
      <c r="E91" s="27"/>
      <c r="F91" s="27"/>
      <c r="H91" s="29"/>
      <c r="I91" s="27"/>
      <c r="J91" s="27"/>
      <c r="K91" s="31"/>
      <c r="L91" s="29"/>
      <c r="N91" s="27"/>
      <c r="O91" s="29"/>
      <c r="P91" s="31"/>
      <c r="Q91" s="29"/>
      <c r="R91" s="32"/>
      <c r="U91" s="29"/>
      <c r="V91" s="31"/>
      <c r="W91" s="29"/>
      <c r="X91" s="29"/>
    </row>
    <row r="92">
      <c r="B92" s="27"/>
      <c r="C92" s="27"/>
      <c r="D92" s="27"/>
      <c r="E92" s="27"/>
      <c r="F92" s="27"/>
      <c r="H92" s="29"/>
      <c r="I92" s="27"/>
      <c r="J92" s="27"/>
      <c r="K92" s="31"/>
      <c r="L92" s="29"/>
      <c r="N92" s="27"/>
      <c r="O92" s="29"/>
      <c r="P92" s="31"/>
      <c r="Q92" s="29"/>
      <c r="R92" s="32"/>
      <c r="U92" s="29"/>
      <c r="V92" s="31"/>
      <c r="W92" s="29"/>
      <c r="X92" s="29"/>
    </row>
    <row r="93">
      <c r="B93" s="27"/>
      <c r="C93" s="27"/>
      <c r="D93" s="27"/>
      <c r="E93" s="27"/>
      <c r="F93" s="27"/>
      <c r="H93" s="29"/>
      <c r="I93" s="27"/>
      <c r="J93" s="27"/>
      <c r="K93" s="31"/>
      <c r="L93" s="29"/>
      <c r="N93" s="27"/>
      <c r="O93" s="29"/>
      <c r="P93" s="31"/>
      <c r="Q93" s="29"/>
      <c r="R93" s="32"/>
      <c r="U93" s="29"/>
      <c r="V93" s="31"/>
      <c r="W93" s="29"/>
      <c r="X93" s="29"/>
    </row>
    <row r="94">
      <c r="B94" s="27"/>
      <c r="C94" s="27"/>
      <c r="D94" s="27"/>
      <c r="E94" s="27"/>
      <c r="F94" s="27"/>
      <c r="H94" s="29"/>
      <c r="I94" s="27"/>
      <c r="J94" s="27"/>
      <c r="K94" s="31"/>
      <c r="L94" s="29"/>
      <c r="N94" s="27"/>
      <c r="O94" s="29"/>
      <c r="P94" s="31"/>
      <c r="Q94" s="29"/>
      <c r="R94" s="32"/>
      <c r="U94" s="29"/>
      <c r="V94" s="31"/>
      <c r="W94" s="29"/>
      <c r="X94" s="29"/>
    </row>
    <row r="95">
      <c r="B95" s="27"/>
      <c r="C95" s="27"/>
      <c r="D95" s="27"/>
      <c r="E95" s="27"/>
      <c r="F95" s="27"/>
      <c r="H95" s="29"/>
      <c r="I95" s="27"/>
      <c r="J95" s="27"/>
      <c r="K95" s="31"/>
      <c r="L95" s="29"/>
      <c r="N95" s="27"/>
      <c r="O95" s="29"/>
      <c r="P95" s="31"/>
      <c r="Q95" s="29"/>
      <c r="R95" s="32"/>
      <c r="U95" s="29"/>
      <c r="V95" s="31"/>
      <c r="W95" s="29"/>
      <c r="X95" s="29"/>
    </row>
    <row r="96">
      <c r="B96" s="27"/>
      <c r="C96" s="27"/>
      <c r="D96" s="27"/>
      <c r="E96" s="27"/>
      <c r="F96" s="27"/>
      <c r="H96" s="29"/>
      <c r="I96" s="27"/>
      <c r="J96" s="27"/>
      <c r="K96" s="31"/>
      <c r="L96" s="29"/>
      <c r="N96" s="27"/>
      <c r="O96" s="29"/>
      <c r="P96" s="31"/>
      <c r="Q96" s="29"/>
      <c r="R96" s="32"/>
      <c r="U96" s="29"/>
      <c r="V96" s="31"/>
      <c r="W96" s="29"/>
      <c r="X96" s="29"/>
    </row>
    <row r="97">
      <c r="B97" s="27"/>
      <c r="C97" s="27"/>
      <c r="D97" s="27"/>
      <c r="E97" s="27"/>
      <c r="F97" s="27"/>
      <c r="H97" s="29"/>
      <c r="I97" s="27"/>
      <c r="J97" s="27"/>
      <c r="K97" s="31"/>
      <c r="L97" s="29"/>
      <c r="N97" s="27"/>
      <c r="O97" s="29"/>
      <c r="P97" s="31"/>
      <c r="Q97" s="29"/>
      <c r="R97" s="32"/>
      <c r="U97" s="29"/>
      <c r="V97" s="31"/>
      <c r="W97" s="29"/>
      <c r="X97" s="29"/>
    </row>
    <row r="98">
      <c r="B98" s="27"/>
      <c r="C98" s="27"/>
      <c r="D98" s="27"/>
      <c r="E98" s="27"/>
      <c r="F98" s="27"/>
      <c r="H98" s="29"/>
      <c r="I98" s="27"/>
      <c r="J98" s="27"/>
      <c r="K98" s="31"/>
      <c r="L98" s="29"/>
      <c r="N98" s="27"/>
      <c r="O98" s="29"/>
      <c r="P98" s="31"/>
      <c r="Q98" s="29"/>
      <c r="R98" s="32"/>
      <c r="U98" s="29"/>
      <c r="V98" s="31"/>
      <c r="W98" s="29"/>
      <c r="X98" s="29"/>
    </row>
    <row r="99">
      <c r="B99" s="27"/>
      <c r="C99" s="27"/>
      <c r="D99" s="27"/>
      <c r="E99" s="27"/>
      <c r="F99" s="27"/>
      <c r="H99" s="29"/>
      <c r="I99" s="27"/>
      <c r="J99" s="27"/>
      <c r="K99" s="31"/>
      <c r="L99" s="29"/>
      <c r="N99" s="27"/>
      <c r="O99" s="29"/>
      <c r="P99" s="31"/>
      <c r="Q99" s="29"/>
      <c r="R99" s="32"/>
      <c r="U99" s="29"/>
      <c r="V99" s="31"/>
      <c r="W99" s="29"/>
      <c r="X99" s="29"/>
    </row>
    <row r="100">
      <c r="B100" s="27"/>
      <c r="C100" s="27"/>
      <c r="D100" s="27"/>
      <c r="E100" s="27"/>
      <c r="F100" s="27"/>
      <c r="H100" s="29"/>
      <c r="I100" s="27"/>
      <c r="J100" s="27"/>
      <c r="K100" s="31"/>
      <c r="L100" s="29"/>
      <c r="N100" s="27"/>
      <c r="O100" s="29"/>
      <c r="P100" s="31"/>
      <c r="Q100" s="29"/>
      <c r="R100" s="32"/>
      <c r="U100" s="29"/>
      <c r="V100" s="31"/>
      <c r="W100" s="29"/>
      <c r="X100" s="29"/>
    </row>
    <row r="101">
      <c r="B101" s="27"/>
      <c r="C101" s="27"/>
      <c r="D101" s="27"/>
      <c r="E101" s="27"/>
      <c r="F101" s="27"/>
      <c r="H101" s="29"/>
      <c r="I101" s="27"/>
      <c r="J101" s="27"/>
      <c r="K101" s="31"/>
      <c r="L101" s="29"/>
      <c r="N101" s="27"/>
      <c r="O101" s="29"/>
      <c r="P101" s="31"/>
      <c r="Q101" s="29"/>
      <c r="R101" s="32"/>
      <c r="U101" s="29"/>
      <c r="V101" s="31"/>
      <c r="W101" s="29"/>
      <c r="X101" s="29"/>
    </row>
    <row r="102">
      <c r="B102" s="27"/>
      <c r="C102" s="27"/>
      <c r="D102" s="27"/>
      <c r="E102" s="27"/>
      <c r="F102" s="27"/>
      <c r="H102" s="29"/>
      <c r="I102" s="27"/>
      <c r="J102" s="27"/>
      <c r="K102" s="31"/>
      <c r="L102" s="29"/>
      <c r="N102" s="27"/>
      <c r="O102" s="29"/>
      <c r="P102" s="31"/>
      <c r="Q102" s="29"/>
      <c r="R102" s="32"/>
      <c r="U102" s="29"/>
      <c r="V102" s="31"/>
      <c r="W102" s="29"/>
      <c r="X102" s="29"/>
    </row>
    <row r="103">
      <c r="B103" s="27"/>
      <c r="C103" s="27"/>
      <c r="D103" s="27"/>
      <c r="E103" s="27"/>
      <c r="F103" s="27"/>
      <c r="H103" s="29"/>
      <c r="I103" s="27"/>
      <c r="J103" s="27"/>
      <c r="K103" s="31"/>
      <c r="L103" s="29"/>
      <c r="N103" s="27"/>
      <c r="O103" s="29"/>
      <c r="P103" s="31"/>
      <c r="Q103" s="29"/>
      <c r="R103" s="32"/>
      <c r="U103" s="29"/>
      <c r="V103" s="31"/>
      <c r="W103" s="29"/>
      <c r="X103" s="29"/>
    </row>
    <row r="104">
      <c r="B104" s="27"/>
      <c r="C104" s="27"/>
      <c r="D104" s="27"/>
      <c r="E104" s="27"/>
      <c r="F104" s="27"/>
      <c r="H104" s="29"/>
      <c r="I104" s="27"/>
      <c r="J104" s="27"/>
      <c r="K104" s="31"/>
      <c r="L104" s="29"/>
      <c r="N104" s="27"/>
      <c r="O104" s="29"/>
      <c r="P104" s="31"/>
      <c r="Q104" s="29"/>
      <c r="R104" s="32"/>
      <c r="U104" s="29"/>
      <c r="V104" s="31"/>
      <c r="W104" s="29"/>
      <c r="X104" s="29"/>
    </row>
    <row r="105">
      <c r="B105" s="27"/>
      <c r="C105" s="27"/>
      <c r="D105" s="27"/>
      <c r="E105" s="27"/>
      <c r="F105" s="27"/>
      <c r="H105" s="29"/>
      <c r="I105" s="27"/>
      <c r="J105" s="27"/>
      <c r="K105" s="31"/>
      <c r="L105" s="29"/>
      <c r="N105" s="29"/>
      <c r="O105" s="29"/>
      <c r="P105" s="31"/>
      <c r="Q105" s="29"/>
      <c r="R105" s="32"/>
      <c r="U105" s="29"/>
      <c r="V105" s="31"/>
      <c r="W105" s="29"/>
      <c r="X105" s="29"/>
    </row>
    <row r="106">
      <c r="B106" s="27"/>
      <c r="C106" s="27"/>
      <c r="D106" s="27"/>
      <c r="E106" s="27"/>
      <c r="F106" s="27"/>
      <c r="H106" s="29"/>
      <c r="I106" s="27"/>
      <c r="J106" s="27"/>
      <c r="K106" s="31"/>
      <c r="L106" s="29"/>
      <c r="N106" s="29"/>
      <c r="O106" s="29"/>
      <c r="P106" s="31"/>
      <c r="Q106" s="29"/>
      <c r="R106" s="32"/>
      <c r="U106" s="29"/>
      <c r="V106" s="31"/>
      <c r="W106" s="29"/>
      <c r="X106" s="29"/>
    </row>
  </sheetData>
  <drawing r:id="rId1"/>
</worksheet>
</file>